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defaultThemeVersion="124226"/>
  <mc:AlternateContent xmlns:mc="http://schemas.openxmlformats.org/markup-compatibility/2006">
    <mc:Choice Requires="x15">
      <x15ac:absPath xmlns:x15ac="http://schemas.microsoft.com/office/spreadsheetml/2010/11/ac" url="/Users/jaclynrafferty/Desktop/"/>
    </mc:Choice>
  </mc:AlternateContent>
  <xr:revisionPtr revIDLastSave="0" documentId="13_ncr:1_{35818628-1CCC-DF47-821E-C523238DA5A9}" xr6:coauthVersionLast="37" xr6:coauthVersionMax="37" xr10:uidLastSave="{00000000-0000-0000-0000-000000000000}"/>
  <bookViews>
    <workbookView xWindow="2360" yWindow="460" windowWidth="25360" windowHeight="15320" activeTab="1" xr2:uid="{00000000-000D-0000-FFFF-FFFF00000000}"/>
  </bookViews>
  <sheets>
    <sheet name="Dollar Purchase Plan Rationale" sheetId="1" r:id="rId1"/>
    <sheet name="Fig. 4.4" sheetId="2" r:id="rId2"/>
    <sheet name="Fig. 4.5" sheetId="3" r:id="rId3"/>
    <sheet name="Fig. 4.6" sheetId="4" r:id="rId4"/>
    <sheet name="Fig. 4.7" sheetId="5" r:id="rId5"/>
    <sheet name="Fig. 4.8" sheetId="6" r:id="rId6"/>
    <sheet name="Fig. 4.1" sheetId="8" r:id="rId7"/>
    <sheet name="My Calculations" sheetId="9" r:id="rId8"/>
  </sheets>
  <calcPr calcId="179021"/>
</workbook>
</file>

<file path=xl/calcChain.xml><?xml version="1.0" encoding="utf-8"?>
<calcChain xmlns="http://schemas.openxmlformats.org/spreadsheetml/2006/main">
  <c r="J9" i="8" l="1"/>
  <c r="H58" i="9"/>
  <c r="C60" i="9" s="1"/>
  <c r="H57" i="9"/>
  <c r="H56" i="9"/>
  <c r="G52" i="9"/>
  <c r="C52" i="9"/>
  <c r="H48" i="9"/>
  <c r="F52" i="9" s="1"/>
  <c r="H47" i="9"/>
  <c r="H46" i="9"/>
  <c r="F43" i="9"/>
  <c r="E43" i="9"/>
  <c r="D43" i="9"/>
  <c r="C43" i="9"/>
  <c r="B43" i="9"/>
  <c r="A43" i="9"/>
  <c r="G43" i="9" s="1"/>
  <c r="H41" i="9"/>
  <c r="F41" i="9"/>
  <c r="E41" i="9"/>
  <c r="D41" i="9"/>
  <c r="C41" i="9"/>
  <c r="B41" i="9"/>
  <c r="A41" i="9"/>
  <c r="O23" i="9"/>
  <c r="A60" i="9" l="1"/>
  <c r="A52" i="9"/>
  <c r="E52" i="9"/>
  <c r="B60" i="9"/>
  <c r="F60" i="9"/>
  <c r="D60" i="9"/>
  <c r="D52" i="9"/>
  <c r="E60" i="9"/>
  <c r="B52" i="9"/>
  <c r="H52" i="9" l="1"/>
  <c r="H60" i="9"/>
  <c r="G9" i="8" l="1"/>
  <c r="H9" i="8"/>
  <c r="F9" i="8"/>
  <c r="E9" i="8"/>
  <c r="D9" i="8"/>
  <c r="C9" i="8"/>
  <c r="E50" i="8"/>
  <c r="B50" i="8"/>
  <c r="E48" i="8"/>
  <c r="B48" i="8"/>
  <c r="E46" i="8"/>
  <c r="C34" i="8"/>
  <c r="D30" i="8"/>
  <c r="E30" i="8"/>
  <c r="J30" i="8" s="1"/>
  <c r="F30" i="8"/>
  <c r="G30" i="8"/>
  <c r="G35" i="8" s="1"/>
  <c r="H30" i="8"/>
  <c r="C30" i="8"/>
  <c r="D29" i="8"/>
  <c r="E29" i="8"/>
  <c r="J29" i="8" s="1"/>
  <c r="F29" i="8"/>
  <c r="G29" i="8"/>
  <c r="H29" i="8"/>
  <c r="C29" i="8"/>
  <c r="D35" i="8"/>
  <c r="F35" i="8"/>
  <c r="H35" i="8"/>
  <c r="C35" i="8"/>
  <c r="D34" i="8"/>
  <c r="F34" i="8"/>
  <c r="G34" i="8"/>
  <c r="H34" i="8"/>
  <c r="J16" i="8"/>
  <c r="I16" i="8"/>
  <c r="T7" i="5"/>
  <c r="H16" i="8"/>
  <c r="G16" i="8"/>
  <c r="F16" i="8"/>
  <c r="E16" i="8"/>
  <c r="D16" i="8"/>
  <c r="C16" i="8"/>
  <c r="B46" i="8"/>
  <c r="E35" i="8" l="1"/>
  <c r="J35" i="8" s="1"/>
  <c r="E34" i="8"/>
  <c r="J34" i="8"/>
  <c r="J18" i="8" l="1"/>
  <c r="J17" i="8"/>
  <c r="J8" i="5"/>
  <c r="I18" i="8" l="1"/>
  <c r="H18" i="8"/>
  <c r="G18" i="8"/>
  <c r="F18" i="8"/>
  <c r="E18" i="8"/>
  <c r="D18" i="8"/>
  <c r="C18" i="8"/>
  <c r="E44" i="8" l="1"/>
  <c r="B44" i="8"/>
  <c r="E40" i="8"/>
  <c r="B40" i="8"/>
  <c r="C24" i="8"/>
  <c r="H25" i="8"/>
  <c r="G25" i="8"/>
  <c r="F25" i="8"/>
  <c r="E25" i="8"/>
  <c r="D25" i="8"/>
  <c r="C25" i="8"/>
  <c r="J24" i="8"/>
  <c r="J23" i="8"/>
  <c r="H23" i="8"/>
  <c r="G23" i="8"/>
  <c r="E23" i="8"/>
  <c r="D23" i="8"/>
  <c r="C23" i="8"/>
  <c r="J22" i="8"/>
  <c r="H22" i="8"/>
  <c r="G22" i="8"/>
  <c r="F22" i="8"/>
  <c r="E22" i="8"/>
  <c r="D22" i="8"/>
  <c r="C22" i="8"/>
  <c r="I7" i="5"/>
  <c r="I17" i="8" s="1"/>
  <c r="H13" i="8"/>
  <c r="G13" i="8"/>
  <c r="F13" i="8"/>
  <c r="E13" i="8"/>
  <c r="D13" i="8"/>
  <c r="J8" i="8"/>
  <c r="J7" i="8"/>
  <c r="H7" i="6"/>
  <c r="G7" i="6"/>
  <c r="H24" i="8" s="1"/>
  <c r="E6" i="6"/>
  <c r="E7" i="6" s="1"/>
  <c r="F24" i="8" s="1"/>
  <c r="B7" i="6"/>
  <c r="G6" i="6"/>
  <c r="F6" i="6"/>
  <c r="F7" i="6" s="1"/>
  <c r="G24" i="8" s="1"/>
  <c r="D6" i="6"/>
  <c r="D7" i="6" s="1"/>
  <c r="E24" i="8" s="1"/>
  <c r="B6" i="6"/>
  <c r="C6" i="6"/>
  <c r="C7" i="6" s="1"/>
  <c r="D24" i="8" s="1"/>
  <c r="H6" i="6"/>
  <c r="H8" i="6"/>
  <c r="J25" i="8" s="1"/>
  <c r="H7" i="5"/>
  <c r="H17" i="8" s="1"/>
  <c r="G7" i="5"/>
  <c r="G17" i="8" s="1"/>
  <c r="F7" i="5"/>
  <c r="F17" i="8" s="1"/>
  <c r="E7" i="5"/>
  <c r="E17" i="8" s="1"/>
  <c r="D7" i="5"/>
  <c r="D17" i="8" s="1"/>
  <c r="C7" i="5"/>
  <c r="C17" i="8" s="1"/>
  <c r="U8" i="5"/>
  <c r="F23" i="8" l="1"/>
  <c r="P7" i="6"/>
  <c r="O7" i="6"/>
  <c r="N7" i="6"/>
  <c r="M7" i="6"/>
  <c r="L7" i="6"/>
  <c r="K7" i="6"/>
  <c r="P6" i="6"/>
  <c r="O6" i="6"/>
  <c r="N6" i="6"/>
  <c r="M6" i="6"/>
  <c r="L6" i="6"/>
  <c r="K6" i="6"/>
  <c r="Q7" i="6"/>
  <c r="Q6" i="6"/>
  <c r="Q8" i="6" l="1"/>
  <c r="P7" i="5" l="1"/>
  <c r="P6" i="5" s="1"/>
  <c r="N7" i="5"/>
  <c r="N6" i="5" s="1"/>
  <c r="C13" i="8" s="1"/>
  <c r="S7" i="5"/>
  <c r="S6" i="5" s="1"/>
  <c r="R7" i="5"/>
  <c r="R6" i="5" s="1"/>
  <c r="Q7" i="5"/>
  <c r="Q6" i="5" s="1"/>
  <c r="O7" i="5"/>
  <c r="O6" i="5" s="1"/>
  <c r="H7" i="4"/>
  <c r="G7" i="4"/>
  <c r="F7" i="4"/>
  <c r="E7" i="4"/>
  <c r="D7" i="4"/>
  <c r="C7" i="4"/>
  <c r="U7" i="5"/>
  <c r="U3" i="5"/>
  <c r="U5" i="5"/>
  <c r="J3" i="5"/>
  <c r="J7" i="5" s="1"/>
  <c r="H6" i="5"/>
  <c r="H14" i="8" s="1"/>
  <c r="G6" i="5"/>
  <c r="G14" i="8" s="1"/>
  <c r="F6" i="5"/>
  <c r="F14" i="8" s="1"/>
  <c r="E6" i="5"/>
  <c r="E14" i="8" s="1"/>
  <c r="D6" i="5"/>
  <c r="D14" i="8" s="1"/>
  <c r="C6" i="5"/>
  <c r="C14" i="8" s="1"/>
  <c r="J5" i="5" l="1"/>
  <c r="H8" i="8"/>
  <c r="G8" i="8"/>
  <c r="H7" i="8"/>
  <c r="F8" i="8"/>
  <c r="E8" i="8"/>
  <c r="D8" i="8"/>
  <c r="C8" i="8"/>
  <c r="G7" i="8"/>
  <c r="F7" i="8"/>
  <c r="E7" i="8"/>
  <c r="D7" i="8"/>
  <c r="C7" i="8"/>
  <c r="C5" i="6"/>
  <c r="H5" i="6"/>
  <c r="Q5" i="6"/>
  <c r="P5" i="6"/>
  <c r="O5" i="6"/>
  <c r="N5" i="6"/>
  <c r="M5" i="6"/>
  <c r="L5" i="6"/>
  <c r="K5" i="6"/>
  <c r="G5" i="6"/>
  <c r="F5" i="6"/>
  <c r="E5" i="6"/>
  <c r="D5" i="6"/>
  <c r="B5" i="6"/>
  <c r="S5" i="5"/>
  <c r="R5" i="5"/>
  <c r="Q5" i="5"/>
  <c r="P5" i="5"/>
  <c r="O5" i="5"/>
  <c r="N5" i="5"/>
  <c r="H5" i="5"/>
  <c r="G5" i="5"/>
  <c r="F5" i="5"/>
  <c r="E5" i="5"/>
  <c r="D5" i="5"/>
  <c r="C5" i="5"/>
  <c r="H5" i="4"/>
  <c r="G5" i="4"/>
  <c r="G6" i="4" s="1"/>
  <c r="F5" i="4"/>
  <c r="E5" i="4"/>
  <c r="D5" i="4"/>
  <c r="D6" i="4" s="1"/>
  <c r="C5" i="4"/>
  <c r="H4" i="4"/>
  <c r="H6" i="4" s="1"/>
  <c r="G4" i="4"/>
  <c r="F4" i="4"/>
  <c r="F6" i="4" s="1"/>
  <c r="E4" i="4"/>
  <c r="D4" i="4"/>
  <c r="C4" i="4"/>
  <c r="C6" i="4" s="1"/>
  <c r="F26" i="3"/>
  <c r="F12" i="3"/>
  <c r="F24" i="3"/>
  <c r="F21" i="3"/>
  <c r="F18" i="3"/>
  <c r="F15" i="3"/>
  <c r="F9" i="3"/>
  <c r="D24" i="3"/>
  <c r="D21" i="3"/>
  <c r="D18" i="3"/>
  <c r="D15" i="3"/>
  <c r="D12" i="3"/>
  <c r="D9" i="3"/>
  <c r="F5" i="2"/>
  <c r="F3" i="2"/>
  <c r="N26" i="3"/>
  <c r="N24" i="3"/>
  <c r="N21" i="3"/>
  <c r="N18" i="3"/>
  <c r="N15" i="3"/>
  <c r="N12" i="3"/>
  <c r="N9" i="3"/>
  <c r="E6" i="4" l="1"/>
  <c r="B26" i="3"/>
  <c r="J26" i="3" l="1"/>
  <c r="B4" i="6" l="1"/>
  <c r="C5" i="8" s="1"/>
  <c r="D4" i="5"/>
  <c r="C4" i="6" s="1"/>
  <c r="E4" i="5"/>
  <c r="D4" i="6" s="1"/>
  <c r="A14" i="5"/>
  <c r="F4" i="5"/>
  <c r="E4" i="6" s="1"/>
  <c r="G4" i="5"/>
  <c r="R4" i="5" s="1"/>
  <c r="H4" i="5"/>
  <c r="S4" i="5" s="1"/>
  <c r="A20" i="5"/>
  <c r="T4" i="5"/>
  <c r="C4" i="5"/>
  <c r="N4" i="5" s="1"/>
  <c r="A10" i="5"/>
  <c r="A18" i="5"/>
  <c r="A16" i="5"/>
  <c r="A19" i="4"/>
  <c r="A17" i="4"/>
  <c r="A15" i="4"/>
  <c r="A13" i="4"/>
  <c r="A11" i="4"/>
  <c r="A9" i="4"/>
  <c r="I15" i="3"/>
  <c r="I12" i="3"/>
  <c r="I9" i="3"/>
  <c r="O4" i="5"/>
  <c r="Q4" i="5"/>
  <c r="I24" i="3"/>
  <c r="I21" i="3"/>
  <c r="I18" i="3"/>
  <c r="P4" i="5"/>
  <c r="D5" i="8" l="1"/>
  <c r="L4" i="6"/>
  <c r="E5" i="8"/>
  <c r="M4" i="6"/>
  <c r="A12" i="5"/>
  <c r="K4" i="6"/>
  <c r="N4" i="6"/>
  <c r="F5" i="8"/>
  <c r="G4" i="6"/>
  <c r="F4" i="6"/>
  <c r="H5" i="8" l="1"/>
  <c r="P4" i="6"/>
  <c r="O4" i="6"/>
  <c r="G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Brenda</author>
  </authors>
  <commentList>
    <comment ref="B27" authorId="0" shapeId="0" xr:uid="{00000000-0006-0000-0000-000001000000}">
      <text>
        <r>
          <rPr>
            <b/>
            <sz val="9"/>
            <color indexed="81"/>
            <rFont val="Tahoma"/>
            <family val="2"/>
          </rPr>
          <t>Brenda:</t>
        </r>
        <r>
          <rPr>
            <sz val="9"/>
            <color indexed="81"/>
            <rFont val="Tahoma"/>
            <family val="2"/>
          </rPr>
          <t xml:space="preserve">
</t>
        </r>
        <r>
          <rPr>
            <b/>
            <sz val="9"/>
            <color indexed="10"/>
            <rFont val="Tahoma"/>
            <family val="2"/>
          </rPr>
          <t>look at BOM numbers - some students ended with negative numbers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Brenda</author>
  </authors>
  <commentList>
    <comment ref="F4" authorId="0" shapeId="0" xr:uid="{00000000-0006-0000-0100-000001000000}">
      <text>
        <r>
          <rPr>
            <b/>
            <sz val="9"/>
            <color indexed="81"/>
            <rFont val="Tahoma"/>
            <family val="2"/>
          </rPr>
          <t>Brenda:</t>
        </r>
        <r>
          <rPr>
            <sz val="9"/>
            <color indexed="81"/>
            <rFont val="Tahoma"/>
            <family val="2"/>
          </rPr>
          <t xml:space="preserve">
Based on your research/trend analysis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Rosetta LaFleur</author>
    <author>Brenda</author>
  </authors>
  <commentList>
    <comment ref="B7" authorId="0" shapeId="0" xr:uid="{00000000-0006-0000-0200-000001000000}">
      <text>
        <r>
          <rPr>
            <b/>
            <sz val="11"/>
            <color rgb="FF000000"/>
            <rFont val="Cambria"/>
            <family val="1"/>
          </rPr>
          <t>Step 1</t>
        </r>
        <r>
          <rPr>
            <sz val="11"/>
            <color rgb="FF000000"/>
            <rFont val="Cambria"/>
            <family val="1"/>
          </rPr>
          <t xml:space="preserve">
</t>
        </r>
        <r>
          <rPr>
            <sz val="11"/>
            <color rgb="FF000000"/>
            <rFont val="Cambria"/>
            <family val="1"/>
          </rPr>
          <t xml:space="preserve">Refer to your merchandise group industry stats for percentages of sales in Fall Season.  In addition, evaluate your LY monthly sales distribution to determine optimum numbers for this year.
</t>
        </r>
        <r>
          <rPr>
            <sz val="11"/>
            <color rgb="FF000000"/>
            <rFont val="Cambria"/>
            <family val="1"/>
          </rPr>
          <t xml:space="preserve">
</t>
        </r>
        <r>
          <rPr>
            <sz val="11"/>
            <color rgb="FF000000"/>
            <rFont val="Cambria"/>
            <family val="1"/>
          </rPr>
          <t>Use those percentages as a starting point and adjust according to your industry/market/ demographic etc. research. Plan monthly percentages to distribute total sales.</t>
        </r>
        <r>
          <rPr>
            <b/>
            <sz val="9"/>
            <color rgb="FF000000"/>
            <rFont val="Tahoma"/>
            <family val="2"/>
          </rPr>
          <t xml:space="preserve">
</t>
        </r>
        <r>
          <rPr>
            <b/>
            <sz val="11"/>
            <color rgb="FF000000"/>
            <rFont val="Cambria"/>
            <family val="1"/>
          </rPr>
          <t xml:space="preserve">
</t>
        </r>
        <r>
          <rPr>
            <sz val="11"/>
            <color rgb="FF000000"/>
            <rFont val="Cambria"/>
            <family val="1"/>
          </rPr>
          <t>Type a  percentage value for each month.</t>
        </r>
      </text>
    </comment>
    <comment ref="F9" authorId="0" shapeId="0" xr:uid="{00000000-0006-0000-0200-000003000000}">
      <text>
        <r>
          <rPr>
            <sz val="11"/>
            <color indexed="81"/>
            <rFont val="Cambria"/>
            <family val="1"/>
          </rPr>
          <t>Use formula to calculate  sales for this month.  Afterwards, copy formula to remaining months.</t>
        </r>
        <r>
          <rPr>
            <sz val="9"/>
            <color indexed="81"/>
            <rFont val="Tahoma"/>
            <family val="2"/>
          </rPr>
          <t xml:space="preserve">
</t>
        </r>
      </text>
    </comment>
    <comment ref="L9" authorId="1" shapeId="0" xr:uid="{00000000-0006-0000-0200-000004000000}">
      <text>
        <r>
          <rPr>
            <b/>
            <sz val="9"/>
            <color rgb="FF000000"/>
            <rFont val="Tahoma"/>
            <family val="2"/>
          </rPr>
          <t>Brenda:</t>
        </r>
        <r>
          <rPr>
            <sz val="9"/>
            <color rgb="FF000000"/>
            <rFont val="Tahoma"/>
            <family val="2"/>
          </rPr>
          <t xml:space="preserve">
</t>
        </r>
        <r>
          <rPr>
            <sz val="9"/>
            <color rgb="FF000000"/>
            <rFont val="Tahoma"/>
            <family val="2"/>
          </rPr>
          <t>Use cell reference from Fig. 4.4 for LY season sales</t>
        </r>
      </text>
    </comment>
    <comment ref="J26" authorId="1" shapeId="0" xr:uid="{00000000-0006-0000-0200-000005000000}">
      <text>
        <r>
          <rPr>
            <b/>
            <sz val="9"/>
            <color indexed="81"/>
            <rFont val="Tahoma"/>
            <family val="2"/>
          </rPr>
          <t>Brenda:</t>
        </r>
        <r>
          <rPr>
            <sz val="9"/>
            <color indexed="81"/>
            <rFont val="Tahoma"/>
            <family val="2"/>
          </rPr>
          <t xml:space="preserve">
Use formula to calculate total</t>
        </r>
      </text>
    </comment>
    <comment ref="N26" authorId="1" shapeId="0" xr:uid="{00000000-0006-0000-0200-000006000000}">
      <text>
        <r>
          <rPr>
            <b/>
            <sz val="9"/>
            <color rgb="FF000000"/>
            <rFont val="Tahoma"/>
            <family val="2"/>
          </rPr>
          <t>Brenda:</t>
        </r>
        <r>
          <rPr>
            <sz val="9"/>
            <color rgb="FF000000"/>
            <rFont val="Tahoma"/>
            <family val="2"/>
          </rPr>
          <t xml:space="preserve">
</t>
        </r>
        <r>
          <rPr>
            <sz val="9"/>
            <color rgb="FF000000"/>
            <rFont val="Tahoma"/>
            <family val="2"/>
          </rPr>
          <t>Use formula to calculate total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Brenda</author>
    <author>Rosetta LaFleur</author>
  </authors>
  <commentList>
    <comment ref="H2" authorId="0" shapeId="0" xr:uid="{00000000-0006-0000-0300-000001000000}">
      <text>
        <r>
          <rPr>
            <b/>
            <sz val="9"/>
            <color indexed="81"/>
            <rFont val="Tahoma"/>
            <family val="2"/>
          </rPr>
          <t>Brenda:</t>
        </r>
        <r>
          <rPr>
            <sz val="9"/>
            <color indexed="81"/>
            <rFont val="Tahoma"/>
            <family val="2"/>
          </rPr>
          <t xml:space="preserve">
Total PL sales
</t>
        </r>
      </text>
    </comment>
    <comment ref="A4" authorId="1" shapeId="0" xr:uid="{00000000-0006-0000-0300-000002000000}">
      <text>
        <r>
          <rPr>
            <sz val="11"/>
            <color indexed="81"/>
            <rFont val="Cambria"/>
            <family val="1"/>
          </rPr>
          <t xml:space="preserve">Use formula and reference  each month's planned sales from FIG 4.5 Worksheet </t>
        </r>
        <r>
          <rPr>
            <sz val="9"/>
            <color indexed="81"/>
            <rFont val="Tahoma"/>
            <family val="2"/>
          </rPr>
          <t xml:space="preserve">
</t>
        </r>
      </text>
    </comment>
    <comment ref="A5" authorId="1" shapeId="0" xr:uid="{00000000-0006-0000-0300-000003000000}">
      <text>
        <r>
          <rPr>
            <sz val="11"/>
            <color indexed="81"/>
            <rFont val="Cambria"/>
            <family val="1"/>
          </rPr>
          <t>Use formula and reference each month's  LY  sales from FIG 4.5 Worksheet</t>
        </r>
        <r>
          <rPr>
            <sz val="9"/>
            <color indexed="81"/>
            <rFont val="Tahoma"/>
            <family val="2"/>
          </rPr>
          <t xml:space="preserve">
</t>
        </r>
      </text>
    </comment>
    <comment ref="A6" authorId="1" shapeId="0" xr:uid="{00000000-0006-0000-0300-000004000000}">
      <text>
        <r>
          <rPr>
            <sz val="11"/>
            <color indexed="81"/>
            <rFont val="Cambria"/>
            <family val="1"/>
          </rPr>
          <t>Use formula to calculate dollar difference between PL sales and LY sales.</t>
        </r>
      </text>
    </comment>
    <comment ref="A7" authorId="1" shapeId="0" xr:uid="{00000000-0006-0000-0300-000005000000}">
      <text>
        <r>
          <rPr>
            <sz val="11"/>
            <color rgb="FF000000"/>
            <rFont val="Cambria"/>
            <family val="1"/>
          </rPr>
          <t xml:space="preserve">Calculate the percent increase/decrease between planned and LY sales.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Rosetta LaFleur</author>
    <author>Brenda</author>
  </authors>
  <commentList>
    <comment ref="C3" authorId="0" shapeId="0" xr:uid="{00000000-0006-0000-0400-000001000000}">
      <text>
        <r>
          <rPr>
            <sz val="12"/>
            <color indexed="8"/>
            <rFont val="Tahoma"/>
            <family val="2"/>
          </rPr>
          <t>Indicate your category here.</t>
        </r>
      </text>
    </comment>
    <comment ref="H3" authorId="0" shapeId="0" xr:uid="{00000000-0006-0000-0400-000002000000}">
      <text>
        <r>
          <rPr>
            <b/>
            <sz val="11"/>
            <color rgb="FF000000"/>
            <rFont val="Cambria"/>
            <family val="1"/>
          </rPr>
          <t>Step 1</t>
        </r>
        <r>
          <rPr>
            <sz val="11"/>
            <color rgb="FF000000"/>
            <rFont val="Cambria"/>
            <family val="1"/>
          </rPr>
          <t xml:space="preserve">
</t>
        </r>
        <r>
          <rPr>
            <sz val="11"/>
            <color rgb="FF000000"/>
            <rFont val="Cambria"/>
            <family val="1"/>
          </rPr>
          <t>Determine your goal ST value based on LY value and additional insight</t>
        </r>
        <r>
          <rPr>
            <sz val="9"/>
            <color rgb="FF000000"/>
            <rFont val="Tahoma"/>
            <family val="2"/>
          </rPr>
          <t xml:space="preserve">
</t>
        </r>
      </text>
    </comment>
    <comment ref="J3" authorId="0" shapeId="0" xr:uid="{00000000-0006-0000-0400-000003000000}">
      <text>
        <r>
          <rPr>
            <b/>
            <sz val="11"/>
            <color indexed="8"/>
            <rFont val="Cambria"/>
            <family val="1"/>
          </rPr>
          <t>Step 4</t>
        </r>
        <r>
          <rPr>
            <sz val="11"/>
            <color indexed="8"/>
            <rFont val="Cambria"/>
            <family val="1"/>
          </rPr>
          <t xml:space="preserve">
Use formula and calculate average stock requirement</t>
        </r>
        <r>
          <rPr>
            <sz val="9"/>
            <color indexed="8"/>
            <rFont val="Tahoma"/>
            <family val="2"/>
          </rPr>
          <t xml:space="preserve">
</t>
        </r>
      </text>
    </comment>
    <comment ref="S3" authorId="1" shapeId="0" xr:uid="{00000000-0006-0000-0400-000004000000}">
      <text>
        <r>
          <rPr>
            <b/>
            <sz val="9"/>
            <color rgb="FF000000"/>
            <rFont val="Tahoma"/>
            <family val="2"/>
          </rPr>
          <t>Brenda:</t>
        </r>
        <r>
          <rPr>
            <sz val="9"/>
            <color rgb="FF000000"/>
            <rFont val="Tahoma"/>
            <family val="2"/>
          </rPr>
          <t xml:space="preserve">
</t>
        </r>
        <r>
          <rPr>
            <sz val="9"/>
            <color rgb="FF000000"/>
            <rFont val="Tahoma"/>
            <family val="2"/>
          </rPr>
          <t>Type in stock turn value given in Canvas site assignment values</t>
        </r>
      </text>
    </comment>
    <comment ref="U3" authorId="0" shapeId="0" xr:uid="{00000000-0006-0000-0400-000005000000}">
      <text>
        <r>
          <rPr>
            <sz val="11"/>
            <color indexed="8"/>
            <rFont val="Cambria"/>
            <family val="1"/>
          </rPr>
          <t>Use formula and calculate average stock requirement</t>
        </r>
        <r>
          <rPr>
            <sz val="9"/>
            <color indexed="8"/>
            <rFont val="Tahoma"/>
            <family val="2"/>
          </rPr>
          <t xml:space="preserve">
</t>
        </r>
      </text>
    </comment>
    <comment ref="A5" authorId="0" shapeId="0" xr:uid="{00000000-0006-0000-0400-000006000000}">
      <text>
        <r>
          <rPr>
            <b/>
            <sz val="11"/>
            <color indexed="8"/>
            <rFont val="Cambria"/>
            <family val="1"/>
          </rPr>
          <t>Step 2</t>
        </r>
        <r>
          <rPr>
            <sz val="11"/>
            <color indexed="8"/>
            <rFont val="Cambria"/>
            <family val="1"/>
          </rPr>
          <t xml:space="preserve">
Use formula and reference each month's  planned  sales from FIG 4.6 Worksheet</t>
        </r>
      </text>
    </comment>
    <comment ref="J5" authorId="0" shapeId="0" xr:uid="{00000000-0006-0000-0400-000007000000}">
      <text>
        <r>
          <rPr>
            <b/>
            <sz val="11"/>
            <color indexed="8"/>
            <rFont val="Cambria"/>
            <family val="1"/>
          </rPr>
          <t>Step 3</t>
        </r>
        <r>
          <rPr>
            <sz val="11"/>
            <color indexed="8"/>
            <rFont val="Cambria"/>
            <family val="1"/>
          </rPr>
          <t xml:space="preserve">
Use formula to sum months values</t>
        </r>
      </text>
    </comment>
    <comment ref="L5" authorId="0" shapeId="0" xr:uid="{00000000-0006-0000-0400-000008000000}">
      <text>
        <r>
          <rPr>
            <sz val="11"/>
            <color indexed="8"/>
            <rFont val="Cambria"/>
            <family val="1"/>
          </rPr>
          <t>Use formula and reference each month's  LY sales from FIG 4.6 Worksheet</t>
        </r>
        <r>
          <rPr>
            <sz val="9"/>
            <color indexed="8"/>
            <rFont val="Tahoma"/>
            <family val="2"/>
          </rPr>
          <t xml:space="preserve">
</t>
        </r>
      </text>
    </comment>
    <comment ref="U5" authorId="0" shapeId="0" xr:uid="{00000000-0006-0000-0400-000009000000}">
      <text>
        <r>
          <rPr>
            <sz val="11"/>
            <color indexed="8"/>
            <rFont val="Cambria"/>
            <family val="1"/>
          </rPr>
          <t>Use formula to sum months values</t>
        </r>
      </text>
    </comment>
    <comment ref="A6" authorId="0" shapeId="0" xr:uid="{00000000-0006-0000-0400-00000A000000}">
      <text>
        <r>
          <rPr>
            <b/>
            <sz val="11"/>
            <color indexed="8"/>
            <rFont val="Cambria"/>
            <family val="1"/>
          </rPr>
          <t>Step 8</t>
        </r>
        <r>
          <rPr>
            <sz val="11"/>
            <color indexed="8"/>
            <rFont val="Cambria"/>
            <family val="1"/>
          </rPr>
          <t xml:space="preserve">
Use formula  and calculate stock to sales ratio for each month.  </t>
        </r>
      </text>
    </comment>
    <comment ref="L6" authorId="0" shapeId="0" xr:uid="{00000000-0006-0000-0400-00000B000000}">
      <text>
        <r>
          <rPr>
            <sz val="11"/>
            <color indexed="8"/>
            <rFont val="Cambria"/>
            <family val="1"/>
          </rPr>
          <t>Use formula to calculate each month's stock to sales ratio</t>
        </r>
        <r>
          <rPr>
            <sz val="9"/>
            <color indexed="8"/>
            <rFont val="Tahoma"/>
            <family val="2"/>
          </rPr>
          <t xml:space="preserve">
</t>
        </r>
      </text>
    </comment>
    <comment ref="A7" authorId="0" shapeId="0" xr:uid="{00000000-0006-0000-0400-00000C000000}">
      <text>
        <r>
          <rPr>
            <b/>
            <sz val="11"/>
            <color indexed="8"/>
            <rFont val="Cambria"/>
            <family val="1"/>
          </rPr>
          <t>Step 7</t>
        </r>
        <r>
          <rPr>
            <sz val="11"/>
            <color indexed="8"/>
            <rFont val="Cambria"/>
            <family val="1"/>
          </rPr>
          <t xml:space="preserve">
Use formula and calculate each month's BOM
</t>
        </r>
      </text>
    </comment>
    <comment ref="J7" authorId="0" shapeId="0" xr:uid="{00000000-0006-0000-0400-00000D000000}">
      <text>
        <r>
          <rPr>
            <b/>
            <sz val="11"/>
            <color rgb="FF000000"/>
            <rFont val="Cambria"/>
            <family val="1"/>
          </rPr>
          <t xml:space="preserve">Step 5
</t>
        </r>
        <r>
          <rPr>
            <sz val="11"/>
            <color rgb="FF000000"/>
            <rFont val="Cambria"/>
            <family val="1"/>
          </rPr>
          <t>Calculate total BOM requirement for the season</t>
        </r>
        <r>
          <rPr>
            <sz val="9"/>
            <color rgb="FF000000"/>
            <rFont val="Tahoma"/>
            <family val="2"/>
          </rPr>
          <t xml:space="preserve">
</t>
        </r>
      </text>
    </comment>
    <comment ref="L7" authorId="0" shapeId="0" xr:uid="{00000000-0006-0000-0400-00000E000000}">
      <text>
        <r>
          <rPr>
            <sz val="11"/>
            <color indexed="8"/>
            <rFont val="Cambria"/>
            <family val="1"/>
          </rPr>
          <t>Use formula and calculate each month's BOM stock $</t>
        </r>
        <r>
          <rPr>
            <sz val="9"/>
            <color indexed="8"/>
            <rFont val="Tahoma"/>
            <family val="2"/>
          </rPr>
          <t xml:space="preserve">
</t>
        </r>
      </text>
    </comment>
    <comment ref="U7" authorId="0" shapeId="0" xr:uid="{00000000-0006-0000-0400-00000F000000}">
      <text>
        <r>
          <rPr>
            <sz val="11"/>
            <color indexed="8"/>
            <rFont val="Cambria"/>
            <family val="1"/>
          </rPr>
          <t>Use formula and calculate LY total BOM</t>
        </r>
        <r>
          <rPr>
            <sz val="9"/>
            <color indexed="8"/>
            <rFont val="Tahoma"/>
            <family val="2"/>
          </rPr>
          <t xml:space="preserve">
</t>
        </r>
      </text>
    </comment>
    <comment ref="A8" authorId="0" shapeId="0" xr:uid="{00000000-0006-0000-0400-000010000000}">
      <text>
        <r>
          <rPr>
            <b/>
            <sz val="11"/>
            <color rgb="FF000000"/>
            <rFont val="Cambria"/>
            <family val="1"/>
          </rPr>
          <t xml:space="preserve">Step 6
</t>
        </r>
        <r>
          <rPr>
            <sz val="11"/>
            <color rgb="FF000000"/>
            <rFont val="Cambria"/>
            <family val="1"/>
          </rPr>
          <t>Plan distribution of season's total BOM value.</t>
        </r>
        <r>
          <rPr>
            <sz val="9"/>
            <color rgb="FF000000"/>
            <rFont val="Tahoma"/>
            <family val="2"/>
          </rPr>
          <t xml:space="preserve">
</t>
        </r>
      </text>
    </comment>
    <comment ref="J8" authorId="1" shapeId="0" xr:uid="{00000000-0006-0000-0400-000011000000}">
      <text>
        <r>
          <rPr>
            <b/>
            <sz val="9"/>
            <color indexed="81"/>
            <rFont val="Tahoma"/>
            <family val="2"/>
          </rPr>
          <t>Brenda:</t>
        </r>
        <r>
          <rPr>
            <sz val="9"/>
            <color indexed="81"/>
            <rFont val="Tahoma"/>
            <family val="2"/>
          </rPr>
          <t xml:space="preserve">
Sum all percentages</t>
        </r>
      </text>
    </comment>
    <comment ref="L8" authorId="1" shapeId="0" xr:uid="{00000000-0006-0000-0400-000012000000}">
      <text>
        <r>
          <rPr>
            <b/>
            <sz val="9"/>
            <color indexed="81"/>
            <rFont val="Tahoma"/>
            <family val="2"/>
          </rPr>
          <t>Brenda:</t>
        </r>
        <r>
          <rPr>
            <sz val="9"/>
            <color indexed="81"/>
            <rFont val="Tahoma"/>
            <family val="2"/>
          </rPr>
          <t xml:space="preserve">
Given in assignment worksheet values</t>
        </r>
      </text>
    </comment>
    <comment ref="U8" authorId="1" shapeId="0" xr:uid="{00000000-0006-0000-0400-000013000000}">
      <text>
        <r>
          <rPr>
            <b/>
            <sz val="9"/>
            <color indexed="81"/>
            <rFont val="Tahoma"/>
            <family val="2"/>
          </rPr>
          <t>Brenda:</t>
        </r>
        <r>
          <rPr>
            <sz val="9"/>
            <color indexed="81"/>
            <rFont val="Tahoma"/>
            <family val="2"/>
          </rPr>
          <t xml:space="preserve">
Sum BOM Stock % for season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Rosetta LaFleur</author>
    <author>Brenda</author>
  </authors>
  <commentList>
    <comment ref="H3" authorId="0" shapeId="0" xr:uid="{00000000-0006-0000-0500-000001000000}">
      <text>
        <r>
          <rPr>
            <b/>
            <sz val="11"/>
            <color indexed="8"/>
            <rFont val="Cambria"/>
            <family val="1"/>
          </rPr>
          <t>Step 3</t>
        </r>
        <r>
          <rPr>
            <sz val="11"/>
            <color indexed="8"/>
            <rFont val="Cambria"/>
            <family val="1"/>
          </rPr>
          <t xml:space="preserve">
Use industry statistics and insert markdown value here.</t>
        </r>
        <r>
          <rPr>
            <sz val="9"/>
            <color indexed="8"/>
            <rFont val="Tahoma"/>
            <family val="2"/>
          </rPr>
          <t xml:space="preserve">
</t>
        </r>
      </text>
    </comment>
    <comment ref="Q3" authorId="1" shapeId="0" xr:uid="{00000000-0006-0000-0500-000002000000}">
      <text>
        <r>
          <rPr>
            <b/>
            <sz val="9"/>
            <color indexed="81"/>
            <rFont val="Tahoma"/>
            <family val="2"/>
          </rPr>
          <t>Brenda:</t>
        </r>
        <r>
          <rPr>
            <sz val="9"/>
            <color indexed="81"/>
            <rFont val="Tahoma"/>
            <family val="2"/>
          </rPr>
          <t xml:space="preserve">
Given in assignment values</t>
        </r>
      </text>
    </comment>
    <comment ref="A5" authorId="0" shapeId="0" xr:uid="{00000000-0006-0000-0500-000003000000}">
      <text>
        <r>
          <rPr>
            <b/>
            <sz val="12"/>
            <color indexed="8"/>
            <rFont val="Cambria"/>
            <family val="1"/>
          </rPr>
          <t>Step 1</t>
        </r>
        <r>
          <rPr>
            <sz val="12"/>
            <color indexed="8"/>
            <rFont val="Cambria"/>
            <family val="1"/>
          </rPr>
          <t xml:space="preserve">
Use formula to reference planned sales from FIG 4.7 Worksheet</t>
        </r>
        <r>
          <rPr>
            <sz val="9"/>
            <color indexed="8"/>
            <rFont val="Tahoma"/>
            <family val="2"/>
          </rPr>
          <t xml:space="preserve">
</t>
        </r>
      </text>
    </comment>
    <comment ref="H5" authorId="0" shapeId="0" xr:uid="{00000000-0006-0000-0500-000004000000}">
      <text>
        <r>
          <rPr>
            <b/>
            <sz val="12"/>
            <color indexed="8"/>
            <rFont val="Cambria"/>
            <family val="1"/>
          </rPr>
          <t>Step 2</t>
        </r>
        <r>
          <rPr>
            <sz val="12"/>
            <color indexed="8"/>
            <rFont val="Cambria"/>
            <family val="1"/>
          </rPr>
          <t xml:space="preserve">
Use formula to sum months sales.</t>
        </r>
      </text>
    </comment>
    <comment ref="J5" authorId="0" shapeId="0" xr:uid="{00000000-0006-0000-0500-000005000000}">
      <text>
        <r>
          <rPr>
            <sz val="11"/>
            <color indexed="8"/>
            <rFont val="Cambria"/>
            <family val="1"/>
          </rPr>
          <t>Use formula and reference each month's  LY sales from FIG 4.7 Worksheet</t>
        </r>
        <r>
          <rPr>
            <sz val="9"/>
            <color indexed="8"/>
            <rFont val="Tahoma"/>
            <family val="2"/>
          </rPr>
          <t xml:space="preserve">
</t>
        </r>
      </text>
    </comment>
    <comment ref="Q5" authorId="0" shapeId="0" xr:uid="{00000000-0006-0000-0500-000006000000}">
      <text>
        <r>
          <rPr>
            <sz val="12"/>
            <color indexed="8"/>
            <rFont val="Cambria"/>
            <family val="1"/>
          </rPr>
          <t>Use formula to sum LY months sales.</t>
        </r>
      </text>
    </comment>
    <comment ref="A6" authorId="0" shapeId="0" xr:uid="{00000000-0006-0000-0500-000007000000}">
      <text>
        <r>
          <rPr>
            <b/>
            <sz val="12"/>
            <color indexed="8"/>
            <rFont val="Cambria"/>
            <family val="1"/>
          </rPr>
          <t>Step 7</t>
        </r>
        <r>
          <rPr>
            <sz val="12"/>
            <color indexed="8"/>
            <rFont val="Cambria"/>
            <family val="1"/>
          </rPr>
          <t xml:space="preserve">
Use a formula to calculate monthly markdown dollars</t>
        </r>
        <r>
          <rPr>
            <sz val="9"/>
            <color indexed="8"/>
            <rFont val="Tahoma"/>
            <family val="2"/>
          </rPr>
          <t xml:space="preserve">
</t>
        </r>
      </text>
    </comment>
    <comment ref="H6" authorId="0" shapeId="0" xr:uid="{00000000-0006-0000-0500-000008000000}">
      <text>
        <r>
          <rPr>
            <b/>
            <sz val="12"/>
            <color indexed="8"/>
            <rFont val="Cambria"/>
            <family val="1"/>
          </rPr>
          <t>Step 4</t>
        </r>
        <r>
          <rPr>
            <sz val="12"/>
            <color indexed="8"/>
            <rFont val="Cambria"/>
            <family val="1"/>
          </rPr>
          <t xml:space="preserve">
Use a formula and calculate total planned markdown
</t>
        </r>
      </text>
    </comment>
    <comment ref="J6" authorId="1" shapeId="0" xr:uid="{00000000-0006-0000-0500-000009000000}">
      <text>
        <r>
          <rPr>
            <b/>
            <sz val="9"/>
            <color indexed="81"/>
            <rFont val="Tahoma"/>
            <family val="2"/>
          </rPr>
          <t>Brenda:</t>
        </r>
        <r>
          <rPr>
            <sz val="9"/>
            <color indexed="81"/>
            <rFont val="Tahoma"/>
            <family val="2"/>
          </rPr>
          <t xml:space="preserve">
calculate MD$ using formula</t>
        </r>
      </text>
    </comment>
    <comment ref="Q6" authorId="0" shapeId="0" xr:uid="{00000000-0006-0000-0500-00000A000000}">
      <text>
        <r>
          <rPr>
            <sz val="12"/>
            <color indexed="8"/>
            <rFont val="Cambria"/>
            <family val="1"/>
          </rPr>
          <t>Use a formula and calculate total  LY MD dollars</t>
        </r>
      </text>
    </comment>
    <comment ref="A7" authorId="0" shapeId="0" xr:uid="{00000000-0006-0000-0500-00000B000000}">
      <text>
        <r>
          <rPr>
            <b/>
            <sz val="12"/>
            <color indexed="8"/>
            <rFont val="Cambria"/>
            <family val="1"/>
          </rPr>
          <t>Step 8</t>
        </r>
        <r>
          <rPr>
            <sz val="12"/>
            <color indexed="8"/>
            <rFont val="Cambria"/>
            <family val="1"/>
          </rPr>
          <t xml:space="preserve">
Use a formula and calculate MD percentage of sales by month and total.</t>
        </r>
      </text>
    </comment>
    <comment ref="H7" authorId="0" shapeId="0" xr:uid="{00000000-0006-0000-0500-00000C000000}">
      <text>
        <r>
          <rPr>
            <sz val="11"/>
            <color indexed="8"/>
            <rFont val="Cambria"/>
            <family val="1"/>
          </rPr>
          <t>Use formula and calculate total MD percent of total sales</t>
        </r>
        <r>
          <rPr>
            <sz val="9"/>
            <color indexed="8"/>
            <rFont val="Tahoma"/>
            <family val="2"/>
          </rPr>
          <t xml:space="preserve">
</t>
        </r>
      </text>
    </comment>
    <comment ref="J7" authorId="0" shapeId="0" xr:uid="{00000000-0006-0000-0500-00000D000000}">
      <text>
        <r>
          <rPr>
            <sz val="11"/>
            <color indexed="8"/>
            <rFont val="Cambria"/>
            <family val="1"/>
          </rPr>
          <t>Use a formula and calculate LY MD percentage of sales by month and total.</t>
        </r>
      </text>
    </comment>
    <comment ref="Q7" authorId="0" shapeId="0" xr:uid="{00000000-0006-0000-0500-00000E000000}">
      <text>
        <r>
          <rPr>
            <sz val="11"/>
            <color indexed="8"/>
            <rFont val="Cambria"/>
            <family val="1"/>
          </rPr>
          <t>Use formula and calculate total MD percent of total sales</t>
        </r>
        <r>
          <rPr>
            <sz val="9"/>
            <color indexed="8"/>
            <rFont val="Tahoma"/>
            <family val="2"/>
          </rPr>
          <t xml:space="preserve">
</t>
        </r>
      </text>
    </comment>
    <comment ref="A8" authorId="0" shapeId="0" xr:uid="{00000000-0006-0000-0500-00000F000000}">
      <text>
        <r>
          <rPr>
            <b/>
            <sz val="12"/>
            <color rgb="FF000000"/>
            <rFont val="Cambria"/>
            <family val="1"/>
          </rPr>
          <t>Step 5</t>
        </r>
        <r>
          <rPr>
            <sz val="12"/>
            <color rgb="FF000000"/>
            <rFont val="Cambria"/>
            <family val="1"/>
          </rPr>
          <t xml:space="preserve">
</t>
        </r>
        <r>
          <rPr>
            <sz val="12"/>
            <color rgb="FF000000"/>
            <rFont val="Cambria"/>
            <family val="1"/>
          </rPr>
          <t>Plan monthly distribution percentages  for total markdown dollars</t>
        </r>
        <r>
          <rPr>
            <sz val="9"/>
            <color rgb="FF000000"/>
            <rFont val="Tahoma"/>
            <family val="2"/>
          </rPr>
          <t xml:space="preserve">
</t>
        </r>
      </text>
    </comment>
    <comment ref="H8" authorId="0" shapeId="0" xr:uid="{00000000-0006-0000-0500-000010000000}">
      <text>
        <r>
          <rPr>
            <b/>
            <sz val="12"/>
            <color indexed="8"/>
            <rFont val="Cambria"/>
            <family val="1"/>
          </rPr>
          <t>Step 6</t>
        </r>
        <r>
          <rPr>
            <sz val="12"/>
            <color indexed="8"/>
            <rFont val="Cambria"/>
            <family val="1"/>
          </rPr>
          <t xml:space="preserve">
Use formula to sum monthly distribution percentages</t>
        </r>
      </text>
    </comment>
    <comment ref="J8" authorId="0" shapeId="0" xr:uid="{00000000-0006-0000-0500-000011000000}">
      <text>
        <r>
          <rPr>
            <sz val="11"/>
            <color indexed="8"/>
            <rFont val="Cambria"/>
            <family val="1"/>
          </rPr>
          <t>Distribution % given in assignment values</t>
        </r>
        <r>
          <rPr>
            <sz val="9"/>
            <color indexed="8"/>
            <rFont val="Tahoma"/>
            <family val="2"/>
          </rPr>
          <t xml:space="preserve">
</t>
        </r>
      </text>
    </comment>
    <comment ref="Q8" authorId="0" shapeId="0" xr:uid="{00000000-0006-0000-0500-000012000000}">
      <text>
        <r>
          <rPr>
            <sz val="12"/>
            <color indexed="8"/>
            <rFont val="Cambria"/>
            <family val="1"/>
          </rPr>
          <t>Use formula to sum months values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Rosetta LaFleur</author>
    <author>Brenda</author>
    <author>Brenda Shaffer</author>
  </authors>
  <commentList>
    <comment ref="B4" authorId="0" shapeId="0" xr:uid="{00000000-0006-0000-0600-000001000000}">
      <text>
        <r>
          <rPr>
            <sz val="11"/>
            <color indexed="8"/>
            <rFont val="Tahoma"/>
            <family val="2"/>
          </rPr>
          <t xml:space="preserve">Enter your name
</t>
        </r>
      </text>
    </comment>
    <comment ref="B7" authorId="1" shapeId="0" xr:uid="{00000000-0006-0000-0600-000002000000}">
      <text>
        <r>
          <rPr>
            <b/>
            <sz val="9"/>
            <color indexed="81"/>
            <rFont val="Tahoma"/>
            <family val="2"/>
          </rPr>
          <t>Brenda:</t>
        </r>
        <r>
          <rPr>
            <sz val="9"/>
            <color indexed="81"/>
            <rFont val="Tahoma"/>
            <family val="2"/>
          </rPr>
          <t xml:space="preserve">
Reference LY sales from Fig. 4.8</t>
        </r>
      </text>
    </comment>
    <comment ref="J7" authorId="1" shapeId="0" xr:uid="{00000000-0006-0000-0600-000003000000}">
      <text>
        <r>
          <rPr>
            <b/>
            <sz val="9"/>
            <color indexed="81"/>
            <rFont val="Tahoma"/>
            <family val="2"/>
          </rPr>
          <t>Brenda:</t>
        </r>
        <r>
          <rPr>
            <sz val="9"/>
            <color indexed="81"/>
            <rFont val="Tahoma"/>
            <family val="2"/>
          </rPr>
          <t xml:space="preserve">
Use formula find value</t>
        </r>
      </text>
    </comment>
    <comment ref="B8" authorId="1" shapeId="0" xr:uid="{00000000-0006-0000-0600-000004000000}">
      <text>
        <r>
          <rPr>
            <b/>
            <sz val="9"/>
            <color indexed="81"/>
            <rFont val="Tahoma"/>
            <family val="2"/>
          </rPr>
          <t>Brenda:</t>
        </r>
        <r>
          <rPr>
            <sz val="9"/>
            <color indexed="81"/>
            <rFont val="Tahoma"/>
            <family val="2"/>
          </rPr>
          <t xml:space="preserve">
Ref. values from Fig. 4.8
</t>
        </r>
      </text>
    </comment>
    <comment ref="J8" authorId="0" shapeId="0" xr:uid="{00000000-0006-0000-0600-000005000000}">
      <text>
        <r>
          <rPr>
            <sz val="11"/>
            <color indexed="8"/>
            <rFont val="Cambria"/>
            <family val="1"/>
          </rPr>
          <t>Enter formula to sum months values</t>
        </r>
        <r>
          <rPr>
            <sz val="9"/>
            <color indexed="8"/>
            <rFont val="Tahoma"/>
            <family val="2"/>
          </rPr>
          <t xml:space="preserve">
</t>
        </r>
      </text>
    </comment>
    <comment ref="J9" authorId="0" shapeId="0" xr:uid="{00000000-0006-0000-0600-000007000000}">
      <text>
        <r>
          <rPr>
            <sz val="11"/>
            <color indexed="8"/>
            <rFont val="Cambria"/>
            <family val="1"/>
          </rPr>
          <t>Enter formula to sum months values</t>
        </r>
        <r>
          <rPr>
            <sz val="9"/>
            <color indexed="8"/>
            <rFont val="Tahoma"/>
            <family val="2"/>
          </rPr>
          <t xml:space="preserve">
</t>
        </r>
      </text>
    </comment>
    <comment ref="B13" authorId="1" shapeId="0" xr:uid="{00000000-0006-0000-0600-000008000000}">
      <text>
        <r>
          <rPr>
            <b/>
            <sz val="9"/>
            <color indexed="81"/>
            <rFont val="Tahoma"/>
            <family val="2"/>
          </rPr>
          <t>Brenda:</t>
        </r>
        <r>
          <rPr>
            <sz val="9"/>
            <color indexed="81"/>
            <rFont val="Tahoma"/>
            <family val="2"/>
          </rPr>
          <t xml:space="preserve">
Use cell references from LY Figures on 4.7</t>
        </r>
      </text>
    </comment>
    <comment ref="B14" authorId="1" shapeId="0" xr:uid="{00000000-0006-0000-0600-000009000000}">
      <text>
        <r>
          <rPr>
            <b/>
            <sz val="9"/>
            <color indexed="81"/>
            <rFont val="Tahoma"/>
            <family val="2"/>
          </rPr>
          <t>Brenda:</t>
        </r>
        <r>
          <rPr>
            <sz val="9"/>
            <color indexed="81"/>
            <rFont val="Tahoma"/>
            <family val="2"/>
          </rPr>
          <t xml:space="preserve">
Use cell references from 4.7</t>
        </r>
      </text>
    </comment>
    <comment ref="B16" authorId="1" shapeId="0" xr:uid="{00000000-0006-0000-0600-00000A000000}">
      <text>
        <r>
          <rPr>
            <b/>
            <sz val="9"/>
            <color indexed="81"/>
            <rFont val="Tahoma"/>
            <family val="2"/>
          </rPr>
          <t>Brenda:</t>
        </r>
        <r>
          <rPr>
            <sz val="9"/>
            <color indexed="81"/>
            <rFont val="Tahoma"/>
            <family val="2"/>
          </rPr>
          <t xml:space="preserve">
Reference values from Fig. 4.7</t>
        </r>
      </text>
    </comment>
    <comment ref="J16" authorId="1" shapeId="0" xr:uid="{00000000-0006-0000-0600-00000B000000}">
      <text>
        <r>
          <rPr>
            <b/>
            <sz val="9"/>
            <color indexed="81"/>
            <rFont val="Tahoma"/>
            <family val="2"/>
          </rPr>
          <t>Brenda:</t>
        </r>
        <r>
          <rPr>
            <sz val="9"/>
            <color indexed="81"/>
            <rFont val="Tahoma"/>
            <family val="2"/>
          </rPr>
          <t xml:space="preserve">
Enter formula to sum months</t>
        </r>
      </text>
    </comment>
    <comment ref="B17" authorId="1" shapeId="0" xr:uid="{00000000-0006-0000-0600-00000C000000}">
      <text>
        <r>
          <rPr>
            <b/>
            <sz val="9"/>
            <color indexed="81"/>
            <rFont val="Tahoma"/>
            <family val="2"/>
          </rPr>
          <t>Brenda:</t>
        </r>
        <r>
          <rPr>
            <sz val="9"/>
            <color indexed="81"/>
            <rFont val="Tahoma"/>
            <family val="2"/>
          </rPr>
          <t xml:space="preserve">
Reference values from Fig. 4.7</t>
        </r>
      </text>
    </comment>
    <comment ref="J17" authorId="0" shapeId="0" xr:uid="{00000000-0006-0000-0600-00000D000000}">
      <text>
        <r>
          <rPr>
            <sz val="11"/>
            <color indexed="8"/>
            <rFont val="Cambria"/>
            <family val="1"/>
          </rPr>
          <t>Enter formula to sum months values</t>
        </r>
        <r>
          <rPr>
            <sz val="9"/>
            <color indexed="8"/>
            <rFont val="Tahoma"/>
            <family val="2"/>
          </rPr>
          <t xml:space="preserve">
</t>
        </r>
      </text>
    </comment>
    <comment ref="A18" authorId="1" shapeId="0" xr:uid="{00000000-0006-0000-0600-00000E000000}">
      <text>
        <r>
          <rPr>
            <b/>
            <sz val="9"/>
            <color indexed="81"/>
            <rFont val="Tahoma"/>
            <family val="2"/>
          </rPr>
          <t>Brenda:</t>
        </r>
        <r>
          <rPr>
            <sz val="9"/>
            <color indexed="81"/>
            <rFont val="Tahoma"/>
            <family val="2"/>
          </rPr>
          <t xml:space="preserve">
</t>
        </r>
      </text>
    </comment>
    <comment ref="B18" authorId="1" shapeId="0" xr:uid="{00000000-0006-0000-0600-00000F000000}">
      <text>
        <r>
          <rPr>
            <b/>
            <sz val="9"/>
            <color indexed="81"/>
            <rFont val="Tahoma"/>
            <family val="2"/>
          </rPr>
          <t>Brenda:</t>
        </r>
        <r>
          <rPr>
            <sz val="9"/>
            <color indexed="81"/>
            <rFont val="Tahoma"/>
            <family val="2"/>
          </rPr>
          <t xml:space="preserve">
Reference values from Fig. 4.7</t>
        </r>
      </text>
    </comment>
    <comment ref="J18" authorId="2" shapeId="0" xr:uid="{00000000-0006-0000-0600-000010000000}">
      <text>
        <r>
          <rPr>
            <b/>
            <sz val="9"/>
            <color indexed="81"/>
            <rFont val="Tahoma"/>
            <family val="2"/>
          </rPr>
          <t>Brenda Shaffer:</t>
        </r>
        <r>
          <rPr>
            <sz val="9"/>
            <color indexed="81"/>
            <rFont val="Tahoma"/>
            <family val="2"/>
          </rPr>
          <t xml:space="preserve">
Calculate BOM% of sales</t>
        </r>
      </text>
    </comment>
    <comment ref="B22" authorId="1" shapeId="0" xr:uid="{00000000-0006-0000-0600-000011000000}">
      <text>
        <r>
          <rPr>
            <b/>
            <sz val="9"/>
            <color indexed="81"/>
            <rFont val="Tahoma"/>
            <family val="2"/>
          </rPr>
          <t>Brenda:</t>
        </r>
        <r>
          <rPr>
            <sz val="9"/>
            <color indexed="81"/>
            <rFont val="Tahoma"/>
            <family val="2"/>
          </rPr>
          <t xml:space="preserve">
Reference values from Fig. 4.8</t>
        </r>
      </text>
    </comment>
    <comment ref="J22" authorId="1" shapeId="0" xr:uid="{00000000-0006-0000-0600-000012000000}">
      <text>
        <r>
          <rPr>
            <b/>
            <sz val="9"/>
            <color indexed="81"/>
            <rFont val="Tahoma"/>
            <family val="2"/>
          </rPr>
          <t>Brenda:</t>
        </r>
        <r>
          <rPr>
            <sz val="9"/>
            <color indexed="81"/>
            <rFont val="Tahoma"/>
            <family val="2"/>
          </rPr>
          <t xml:space="preserve">
Use formula to calculate total</t>
        </r>
      </text>
    </comment>
    <comment ref="B23" authorId="1" shapeId="0" xr:uid="{00000000-0006-0000-0600-000013000000}">
      <text>
        <r>
          <rPr>
            <b/>
            <sz val="9"/>
            <color indexed="81"/>
            <rFont val="Tahoma"/>
            <family val="2"/>
          </rPr>
          <t>Brenda:</t>
        </r>
        <r>
          <rPr>
            <sz val="9"/>
            <color indexed="81"/>
            <rFont val="Tahoma"/>
            <family val="2"/>
          </rPr>
          <t xml:space="preserve">
Reference values from Fig. 4.8</t>
        </r>
      </text>
    </comment>
    <comment ref="J23" authorId="0" shapeId="0" xr:uid="{00000000-0006-0000-0600-000014000000}">
      <text>
        <r>
          <rPr>
            <sz val="11"/>
            <color indexed="8"/>
            <rFont val="Cambria"/>
            <family val="1"/>
          </rPr>
          <t>Enter formula to sum months values</t>
        </r>
        <r>
          <rPr>
            <sz val="9"/>
            <color indexed="8"/>
            <rFont val="Tahoma"/>
            <family val="2"/>
          </rPr>
          <t xml:space="preserve">
</t>
        </r>
      </text>
    </comment>
    <comment ref="B24" authorId="1" shapeId="0" xr:uid="{00000000-0006-0000-0600-000015000000}">
      <text>
        <r>
          <rPr>
            <b/>
            <sz val="9"/>
            <color indexed="81"/>
            <rFont val="Tahoma"/>
            <family val="2"/>
          </rPr>
          <t>Brenda:</t>
        </r>
        <r>
          <rPr>
            <sz val="9"/>
            <color indexed="81"/>
            <rFont val="Tahoma"/>
            <family val="2"/>
          </rPr>
          <t xml:space="preserve">
Reference values from Fig. 4.8</t>
        </r>
      </text>
    </comment>
    <comment ref="J24" authorId="0" shapeId="0" xr:uid="{00000000-0006-0000-0600-000016000000}">
      <text>
        <r>
          <rPr>
            <sz val="11"/>
            <color indexed="8"/>
            <rFont val="Cambria"/>
            <family val="1"/>
          </rPr>
          <t>Enter formula to calculate MD total percent of total sales</t>
        </r>
        <r>
          <rPr>
            <sz val="9"/>
            <color indexed="8"/>
            <rFont val="Tahoma"/>
            <family val="2"/>
          </rPr>
          <t xml:space="preserve">
</t>
        </r>
      </text>
    </comment>
    <comment ref="B25" authorId="1" shapeId="0" xr:uid="{00000000-0006-0000-0600-000017000000}">
      <text>
        <r>
          <rPr>
            <b/>
            <sz val="9"/>
            <color indexed="81"/>
            <rFont val="Tahoma"/>
            <family val="2"/>
          </rPr>
          <t>Brenda:</t>
        </r>
        <r>
          <rPr>
            <sz val="9"/>
            <color indexed="81"/>
            <rFont val="Tahoma"/>
            <family val="2"/>
          </rPr>
          <t xml:space="preserve">
Reference values from Fig. 4.8</t>
        </r>
      </text>
    </comment>
    <comment ref="J25" authorId="0" shapeId="0" xr:uid="{00000000-0006-0000-0600-000018000000}">
      <text>
        <r>
          <rPr>
            <sz val="11"/>
            <color indexed="8"/>
            <rFont val="Cambria"/>
            <family val="1"/>
          </rPr>
          <t>Enter formula to sum months values</t>
        </r>
        <r>
          <rPr>
            <sz val="9"/>
            <color indexed="8"/>
            <rFont val="Tahoma"/>
            <family val="2"/>
          </rPr>
          <t xml:space="preserve">
</t>
        </r>
      </text>
    </comment>
    <comment ref="B29" authorId="1" shapeId="0" xr:uid="{00000000-0006-0000-0600-000019000000}">
      <text>
        <r>
          <rPr>
            <b/>
            <sz val="9"/>
            <color rgb="FF000000"/>
            <rFont val="Tahoma"/>
            <family val="2"/>
          </rPr>
          <t>Brenda:</t>
        </r>
        <r>
          <rPr>
            <sz val="9"/>
            <color rgb="FF000000"/>
            <rFont val="Tahoma"/>
            <family val="2"/>
          </rPr>
          <t xml:space="preserve">
</t>
        </r>
        <r>
          <rPr>
            <sz val="9"/>
            <color rgb="FF000000"/>
            <rFont val="Tahoma"/>
            <family val="2"/>
          </rPr>
          <t>Enter formula to calculate month's purchases retail value. Afterwards copy formula to remaining months.</t>
        </r>
      </text>
    </comment>
    <comment ref="J29" authorId="1" shapeId="0" xr:uid="{00000000-0006-0000-0600-00001A000000}">
      <text>
        <r>
          <rPr>
            <b/>
            <sz val="9"/>
            <color indexed="81"/>
            <rFont val="Tahoma"/>
            <family val="2"/>
          </rPr>
          <t>Brenda:</t>
        </r>
        <r>
          <rPr>
            <sz val="9"/>
            <color indexed="81"/>
            <rFont val="Tahoma"/>
            <family val="2"/>
          </rPr>
          <t xml:space="preserve">Use formula to sum months' values
</t>
        </r>
      </text>
    </comment>
    <comment ref="A30" authorId="1" shapeId="0" xr:uid="{00000000-0006-0000-0600-00001B000000}">
      <text>
        <r>
          <rPr>
            <b/>
            <sz val="9"/>
            <color indexed="81"/>
            <rFont val="Tahoma"/>
            <family val="2"/>
          </rPr>
          <t>Brenda:</t>
        </r>
        <r>
          <rPr>
            <sz val="9"/>
            <color indexed="81"/>
            <rFont val="Tahoma"/>
            <family val="2"/>
          </rPr>
          <t xml:space="preserve">
All purchases must be positive numbers</t>
        </r>
      </text>
    </comment>
    <comment ref="B30" authorId="0" shapeId="0" xr:uid="{00000000-0006-0000-0600-00001C000000}">
      <text>
        <r>
          <rPr>
            <sz val="11"/>
            <color indexed="8"/>
            <rFont val="Cambria"/>
            <family val="1"/>
          </rPr>
          <t>Enter formula to calculate month's purchases retail value. Afterwards copy formula to remaining months.  Be sure all values are positive.</t>
        </r>
      </text>
    </comment>
    <comment ref="J30" authorId="0" shapeId="0" xr:uid="{00000000-0006-0000-0600-00001D000000}">
      <text>
        <r>
          <rPr>
            <sz val="11"/>
            <color indexed="8"/>
            <rFont val="Cambria"/>
            <family val="1"/>
          </rPr>
          <t>Enter formula to sum months values</t>
        </r>
        <r>
          <rPr>
            <sz val="9"/>
            <color indexed="8"/>
            <rFont val="Tahoma"/>
            <family val="2"/>
          </rPr>
          <t xml:space="preserve">
</t>
        </r>
      </text>
    </comment>
    <comment ref="B34" authorId="1" shapeId="0" xr:uid="{00000000-0006-0000-0600-00001E000000}">
      <text>
        <r>
          <rPr>
            <b/>
            <sz val="9"/>
            <color indexed="81"/>
            <rFont val="Tahoma"/>
            <family val="2"/>
          </rPr>
          <t>Brenda:</t>
        </r>
        <r>
          <rPr>
            <sz val="9"/>
            <color indexed="81"/>
            <rFont val="Tahoma"/>
            <family val="2"/>
          </rPr>
          <t xml:space="preserve">
Use formula to calculate purchases at cost. Afterward copy formula to all months.   Be sure value is positive.</t>
        </r>
      </text>
    </comment>
    <comment ref="J34" authorId="1" shapeId="0" xr:uid="{00000000-0006-0000-0600-00001F000000}">
      <text>
        <r>
          <rPr>
            <b/>
            <sz val="9"/>
            <color indexed="81"/>
            <rFont val="Tahoma"/>
            <family val="2"/>
          </rPr>
          <t>Brenda:</t>
        </r>
        <r>
          <rPr>
            <sz val="9"/>
            <color indexed="81"/>
            <rFont val="Tahoma"/>
            <family val="2"/>
          </rPr>
          <t xml:space="preserve">
Use formula to sum months values
</t>
        </r>
      </text>
    </comment>
    <comment ref="A35" authorId="1" shapeId="0" xr:uid="{00000000-0006-0000-0600-000020000000}">
      <text>
        <r>
          <rPr>
            <b/>
            <sz val="9"/>
            <color indexed="81"/>
            <rFont val="Tahoma"/>
            <family val="2"/>
          </rPr>
          <t>Brenda:</t>
        </r>
        <r>
          <rPr>
            <sz val="9"/>
            <color indexed="81"/>
            <rFont val="Tahoma"/>
            <family val="2"/>
          </rPr>
          <t xml:space="preserve">
All purchases must be positive numbers</t>
        </r>
      </text>
    </comment>
    <comment ref="B35" authorId="0" shapeId="0" xr:uid="{00000000-0006-0000-0600-000021000000}">
      <text>
        <r>
          <rPr>
            <sz val="11"/>
            <color indexed="8"/>
            <rFont val="Cambria"/>
            <family val="1"/>
          </rPr>
          <t>Enter formula to calculate month's purchases cost value. Afterwards copy formula to remaining months.  Values must be positive.</t>
        </r>
      </text>
    </comment>
    <comment ref="J35" authorId="0" shapeId="0" xr:uid="{00000000-0006-0000-0600-000022000000}">
      <text>
        <r>
          <rPr>
            <sz val="11"/>
            <color indexed="8"/>
            <rFont val="Cambria"/>
            <family val="1"/>
          </rPr>
          <t>Enter formula to sum months values</t>
        </r>
        <r>
          <rPr>
            <sz val="9"/>
            <color indexed="8"/>
            <rFont val="Tahoma"/>
            <family val="2"/>
          </rPr>
          <t xml:space="preserve">
</t>
        </r>
      </text>
    </comment>
    <comment ref="B40" authorId="1" shapeId="0" xr:uid="{00000000-0006-0000-0600-000023000000}">
      <text>
        <r>
          <rPr>
            <b/>
            <sz val="9"/>
            <color indexed="81"/>
            <rFont val="Tahoma"/>
            <family val="2"/>
          </rPr>
          <t>Brenda:</t>
        </r>
        <r>
          <rPr>
            <sz val="9"/>
            <color indexed="81"/>
            <rFont val="Tahoma"/>
            <family val="2"/>
          </rPr>
          <t xml:space="preserve">
Use cell reference
</t>
        </r>
      </text>
    </comment>
    <comment ref="E40" authorId="1" shapeId="0" xr:uid="{00000000-0006-0000-0600-000024000000}">
      <text>
        <r>
          <rPr>
            <b/>
            <sz val="9"/>
            <color indexed="81"/>
            <rFont val="Tahoma"/>
            <family val="2"/>
          </rPr>
          <t>Brenda:</t>
        </r>
        <r>
          <rPr>
            <sz val="9"/>
            <color indexed="81"/>
            <rFont val="Tahoma"/>
            <family val="2"/>
          </rPr>
          <t xml:space="preserve">
Use cell reference</t>
        </r>
      </text>
    </comment>
    <comment ref="B42" authorId="1" shapeId="0" xr:uid="{00000000-0006-0000-0600-000025000000}">
      <text>
        <r>
          <rPr>
            <b/>
            <sz val="9"/>
            <color rgb="FF000000"/>
            <rFont val="Tahoma"/>
            <family val="2"/>
          </rPr>
          <t>Brenda:</t>
        </r>
        <r>
          <rPr>
            <sz val="9"/>
            <color rgb="FF000000"/>
            <rFont val="Tahoma"/>
            <family val="2"/>
          </rPr>
          <t xml:space="preserve">
</t>
        </r>
        <r>
          <rPr>
            <sz val="9"/>
            <color rgb="FF000000"/>
            <rFont val="Tahoma"/>
            <family val="2"/>
          </rPr>
          <t>Use assigned value</t>
        </r>
      </text>
    </comment>
    <comment ref="E42" authorId="0" shapeId="0" xr:uid="{00000000-0006-0000-0600-000026000000}">
      <text>
        <r>
          <rPr>
            <sz val="14"/>
            <color rgb="FF000000"/>
            <rFont val="Tahoma"/>
            <family val="2"/>
          </rPr>
          <t>Use industry statistics and plan MU%</t>
        </r>
      </text>
    </comment>
    <comment ref="B44" authorId="1" shapeId="0" xr:uid="{00000000-0006-0000-0600-000027000000}">
      <text>
        <r>
          <rPr>
            <b/>
            <sz val="9"/>
            <color indexed="81"/>
            <rFont val="Tahoma"/>
            <family val="2"/>
          </rPr>
          <t>Brenda:</t>
        </r>
        <r>
          <rPr>
            <sz val="9"/>
            <color indexed="81"/>
            <rFont val="Tahoma"/>
            <family val="2"/>
          </rPr>
          <t xml:space="preserve">
Reference assigned value  from Fig. 4.8</t>
        </r>
      </text>
    </comment>
    <comment ref="E44" authorId="1" shapeId="0" xr:uid="{00000000-0006-0000-0600-000028000000}">
      <text>
        <r>
          <rPr>
            <b/>
            <sz val="9"/>
            <color indexed="81"/>
            <rFont val="Tahoma"/>
            <family val="2"/>
          </rPr>
          <t>Brenda:</t>
        </r>
        <r>
          <rPr>
            <sz val="9"/>
            <color indexed="81"/>
            <rFont val="Tahoma"/>
            <family val="2"/>
          </rPr>
          <t xml:space="preserve">
Use formula to find markdown %</t>
        </r>
      </text>
    </comment>
    <comment ref="B46" authorId="1" shapeId="0" xr:uid="{00000000-0006-0000-0600-000029000000}">
      <text>
        <r>
          <rPr>
            <b/>
            <sz val="9"/>
            <color rgb="FF000000"/>
            <rFont val="Tahoma"/>
            <family val="2"/>
          </rPr>
          <t>Brenda:</t>
        </r>
        <r>
          <rPr>
            <sz val="9"/>
            <color rgb="FF000000"/>
            <rFont val="Tahoma"/>
            <family val="2"/>
          </rPr>
          <t xml:space="preserve">
</t>
        </r>
        <r>
          <rPr>
            <sz val="9"/>
            <color rgb="FF000000"/>
            <rFont val="Tahoma"/>
            <family val="2"/>
          </rPr>
          <t xml:space="preserve">Use formula to find LY GM%
</t>
        </r>
      </text>
    </comment>
    <comment ref="E46" authorId="0" shapeId="0" xr:uid="{00000000-0006-0000-0600-00002A000000}">
      <text>
        <r>
          <rPr>
            <sz val="16"/>
            <color indexed="8"/>
            <rFont val="Tahoma"/>
            <family val="2"/>
          </rPr>
          <t>Use formula to calculate GM %</t>
        </r>
        <r>
          <rPr>
            <b/>
            <sz val="14"/>
            <color indexed="8"/>
            <rFont val="Tahoma"/>
            <family val="2"/>
          </rPr>
          <t xml:space="preserve">
</t>
        </r>
      </text>
    </comment>
    <comment ref="B48" authorId="1" shapeId="0" xr:uid="{00000000-0006-0000-0600-00002B000000}">
      <text>
        <r>
          <rPr>
            <b/>
            <sz val="9"/>
            <color indexed="81"/>
            <rFont val="Tahoma"/>
            <family val="2"/>
          </rPr>
          <t>Brenda:</t>
        </r>
        <r>
          <rPr>
            <sz val="9"/>
            <color indexed="81"/>
            <rFont val="Tahoma"/>
            <family val="2"/>
          </rPr>
          <t xml:space="preserve">
Use formula or reference from Fig. 4.7</t>
        </r>
      </text>
    </comment>
    <comment ref="E48" authorId="0" shapeId="0" xr:uid="{00000000-0006-0000-0600-00002C000000}">
      <text>
        <r>
          <rPr>
            <sz val="11"/>
            <color indexed="8"/>
            <rFont val="Cambria"/>
            <family val="1"/>
          </rPr>
          <t>Use formula and calculate average inventory</t>
        </r>
      </text>
    </comment>
    <comment ref="B50" authorId="1" shapeId="0" xr:uid="{00000000-0006-0000-0600-00002D000000}">
      <text>
        <r>
          <rPr>
            <b/>
            <sz val="9"/>
            <color rgb="FF000000"/>
            <rFont val="Tahoma"/>
            <family val="2"/>
          </rPr>
          <t>Brenda:</t>
        </r>
        <r>
          <rPr>
            <sz val="9"/>
            <color rgb="FF000000"/>
            <rFont val="Tahoma"/>
            <family val="2"/>
          </rPr>
          <t xml:space="preserve">
</t>
        </r>
        <r>
          <rPr>
            <sz val="9"/>
            <color rgb="FF000000"/>
            <rFont val="Tahoma"/>
            <family val="2"/>
          </rPr>
          <t xml:space="preserve">Use formula or reference assigned value from 4.7
</t>
        </r>
      </text>
    </comment>
    <comment ref="E50" authorId="0" shapeId="0" xr:uid="{00000000-0006-0000-0600-00002E000000}">
      <text>
        <r>
          <rPr>
            <sz val="14"/>
            <color indexed="8"/>
            <rFont val="Tahoma"/>
            <family val="2"/>
          </rPr>
          <t>Use formula  to calculate turnover (stockturn).</t>
        </r>
        <r>
          <rPr>
            <sz val="9"/>
            <color indexed="8"/>
            <rFont val="Tahoma"/>
            <family val="2"/>
          </rPr>
          <t xml:space="preserve">
</t>
        </r>
      </text>
    </comment>
  </commentList>
</comments>
</file>

<file path=xl/sharedStrings.xml><?xml version="1.0" encoding="utf-8"?>
<sst xmlns="http://schemas.openxmlformats.org/spreadsheetml/2006/main" count="293" uniqueCount="184">
  <si>
    <t>The following worksheets will be completed based on industry stats for your specific category:</t>
  </si>
  <si>
    <t>Excel formula and retail math will be used to develop the following components of a dollar/purchase plan.</t>
  </si>
  <si>
    <r>
      <t>Plan total</t>
    </r>
    <r>
      <rPr>
        <b/>
        <i/>
        <sz val="14"/>
        <color indexed="8"/>
        <rFont val="Cambria"/>
        <family val="1"/>
      </rPr>
      <t xml:space="preserve"> sales</t>
    </r>
    <r>
      <rPr>
        <i/>
        <sz val="14"/>
        <color indexed="8"/>
        <rFont val="Cambria"/>
        <family val="1"/>
      </rPr>
      <t xml:space="preserve"> for category</t>
    </r>
  </si>
  <si>
    <r>
      <rPr>
        <b/>
        <i/>
        <sz val="14"/>
        <color indexed="8"/>
        <rFont val="Cambria"/>
        <family val="1"/>
      </rPr>
      <t>Distribute sale</t>
    </r>
    <r>
      <rPr>
        <i/>
        <sz val="14"/>
        <color indexed="8"/>
        <rFont val="Cambria"/>
        <family val="1"/>
      </rPr>
      <t>s by month</t>
    </r>
  </si>
  <si>
    <r>
      <rPr>
        <b/>
        <i/>
        <sz val="14"/>
        <color indexed="8"/>
        <rFont val="Cambria"/>
        <family val="1"/>
      </rPr>
      <t>Distribute markdown</t>
    </r>
    <r>
      <rPr>
        <i/>
        <sz val="14"/>
        <color indexed="8"/>
        <rFont val="Cambria"/>
        <family val="1"/>
      </rPr>
      <t xml:space="preserve"> by month</t>
    </r>
  </si>
  <si>
    <r>
      <t xml:space="preserve">Plan </t>
    </r>
    <r>
      <rPr>
        <b/>
        <i/>
        <sz val="14"/>
        <color indexed="8"/>
        <rFont val="Cambria"/>
        <family val="1"/>
      </rPr>
      <t>purchases retail</t>
    </r>
  </si>
  <si>
    <r>
      <t xml:space="preserve">Plan </t>
    </r>
    <r>
      <rPr>
        <b/>
        <i/>
        <sz val="14"/>
        <color indexed="8"/>
        <rFont val="Cambria"/>
        <family val="1"/>
      </rPr>
      <t>purchases cost</t>
    </r>
  </si>
  <si>
    <r>
      <t xml:space="preserve">Justifications will be required for  several components of your plan.  In developing justifications, you will need incorporate info from your </t>
    </r>
    <r>
      <rPr>
        <b/>
        <i/>
        <sz val="14"/>
        <color indexed="8"/>
        <rFont val="Cambria"/>
        <family val="1"/>
      </rPr>
      <t/>
    </r>
  </si>
  <si>
    <t>Economic and demographic reports</t>
  </si>
  <si>
    <t>Trends/market report</t>
  </si>
  <si>
    <t>Consumer profile and store ranking assignment</t>
  </si>
  <si>
    <t>FASH 420</t>
  </si>
  <si>
    <t>Assortment Planning and Buying</t>
  </si>
  <si>
    <t xml:space="preserve">Develop Six-month Dollar/Purchases Plan </t>
  </si>
  <si>
    <t>Plan for a  specific product category, a specific store rank, a specific area.</t>
  </si>
  <si>
    <t>A dollar purchase plan is required for assortment planning because:</t>
  </si>
  <si>
    <t>An assortment refers to inventory.</t>
  </si>
  <si>
    <t>Inventory is the largest financial investment for a retailer.</t>
  </si>
  <si>
    <t>A plan is required to determine the amount of inventory needed to meet sales goals.</t>
  </si>
  <si>
    <t>The cost that a retailer must invest to purchase inventory is  required as one means of controlling inventory investment.</t>
  </si>
  <si>
    <t>The inventory investment must be controlled by planning specific amounts  to purchase for specific time periods.</t>
  </si>
  <si>
    <t>The dollar buying plan determines  the specific amounts  to invest in inventory</t>
  </si>
  <si>
    <t>Assignment</t>
  </si>
  <si>
    <t>PLAN SALES INCREASE / DECREASE</t>
  </si>
  <si>
    <t>MERCHANDISE GROUP</t>
  </si>
  <si>
    <t>CATEGORY</t>
  </si>
  <si>
    <t>Your TOTAL SEASON'S SALES Plan</t>
  </si>
  <si>
    <t>Percentage increase or decrease</t>
  </si>
  <si>
    <t>Dollar increase or decrease</t>
  </si>
  <si>
    <t>Last Season's Sales</t>
  </si>
  <si>
    <t>Justification for your increase or decrease- based on your economic forecast, specific area information, product, trend or additional information obtained in your research.  Include documentation of your research sources.</t>
  </si>
  <si>
    <t>MONTHLY SALES PLAN</t>
  </si>
  <si>
    <t>LY Sales</t>
  </si>
  <si>
    <t>MERCANDISE GROUP</t>
  </si>
  <si>
    <t>Planned monthly sales by percentage of season sales volume</t>
  </si>
  <si>
    <t>LY monthly sales by percentage of season sales volume</t>
  </si>
  <si>
    <t>SEASON</t>
  </si>
  <si>
    <t>MONTHLY</t>
  </si>
  <si>
    <t>MONTH</t>
  </si>
  <si>
    <t>PERCENT</t>
  </si>
  <si>
    <t>X</t>
  </si>
  <si>
    <t>SALES $</t>
  </si>
  <si>
    <t>=</t>
  </si>
  <si>
    <t>×</t>
  </si>
  <si>
    <t>FEB</t>
  </si>
  <si>
    <t>Totals</t>
  </si>
  <si>
    <t>PLAN MONTHLY SALES INCREASE/DECREASE</t>
  </si>
  <si>
    <t>PL Sales $</t>
  </si>
  <si>
    <t>$ Increase/Decrease</t>
  </si>
  <si>
    <t>% Increase/Decrease</t>
  </si>
  <si>
    <t>Develop justification for your planned sales increase or decrease by month.  Write justifications in the space below each month.   Expand rows if needed.</t>
  </si>
  <si>
    <t>PLAN STOCK and STOCK/SALES RATIOS</t>
  </si>
  <si>
    <t>LY Stock to Sales Ratios</t>
  </si>
  <si>
    <t>Avg. Stock</t>
  </si>
  <si>
    <t>AVG Stock</t>
  </si>
  <si>
    <t>AUG</t>
  </si>
  <si>
    <t>Total</t>
  </si>
  <si>
    <t>LY Sales $</t>
  </si>
  <si>
    <t>Stk/Sls Ratio</t>
  </si>
  <si>
    <t>BOM Stock $</t>
  </si>
  <si>
    <t>BOM Stock %</t>
  </si>
  <si>
    <t>PLAN MARKDOWN</t>
  </si>
  <si>
    <t>LY Markdown</t>
  </si>
  <si>
    <t>Markdown %</t>
  </si>
  <si>
    <t>TOTAL</t>
  </si>
  <si>
    <t>MD $</t>
  </si>
  <si>
    <t>MD % of Sales</t>
  </si>
  <si>
    <t>MD Distrib. %</t>
  </si>
  <si>
    <t>SIX-MONTH DOLLAR PLAN / PURCHASES PLAN</t>
  </si>
  <si>
    <t>BUYER</t>
  </si>
  <si>
    <t>SEASON TOTAL</t>
  </si>
  <si>
    <t>Last Year</t>
  </si>
  <si>
    <t>Plan $</t>
  </si>
  <si>
    <t>Sales %</t>
  </si>
  <si>
    <t>Revised</t>
  </si>
  <si>
    <t>Actual</t>
  </si>
  <si>
    <t>Stk/Sls RATIO</t>
  </si>
  <si>
    <t>BOM STOCK $</t>
  </si>
  <si>
    <t>BOM %</t>
  </si>
  <si>
    <t>MARKDOWN $</t>
  </si>
  <si>
    <t>PURCHASES $ (Retail)</t>
  </si>
  <si>
    <t>PURCHASES $ (Cost)</t>
  </si>
  <si>
    <t>LAST YEAR</t>
  </si>
  <si>
    <t>PLAN</t>
  </si>
  <si>
    <t>ACTUAL</t>
  </si>
  <si>
    <t>Sales</t>
  </si>
  <si>
    <t>Markup %</t>
  </si>
  <si>
    <t>Gross Margin %</t>
  </si>
  <si>
    <t>Average Inv.</t>
  </si>
  <si>
    <t>Turnover</t>
  </si>
  <si>
    <t>FIG 4.4</t>
  </si>
  <si>
    <t>FIG 4.5</t>
  </si>
  <si>
    <t>FIG 4.6</t>
  </si>
  <si>
    <t>FIG 4.7</t>
  </si>
  <si>
    <t>FIG 4.8</t>
  </si>
  <si>
    <t>FIG 4.1</t>
  </si>
  <si>
    <t>Industry statistics for your category are available in your Group and Individual Project file located on Sakai.</t>
  </si>
  <si>
    <t>Plan</t>
  </si>
  <si>
    <t>GM</t>
  </si>
  <si>
    <r>
      <t xml:space="preserve">Plan </t>
    </r>
    <r>
      <rPr>
        <b/>
        <i/>
        <sz val="14"/>
        <color indexed="8"/>
        <rFont val="Cambria"/>
        <family val="1"/>
      </rPr>
      <t>inventory</t>
    </r>
    <r>
      <rPr>
        <i/>
        <sz val="14"/>
        <color indexed="8"/>
        <rFont val="Cambria"/>
        <family val="1"/>
      </rPr>
      <t xml:space="preserve"> using </t>
    </r>
    <r>
      <rPr>
        <b/>
        <i/>
        <sz val="14"/>
        <color indexed="8"/>
        <rFont val="Cambria"/>
        <family val="1"/>
      </rPr>
      <t>average inventory</t>
    </r>
    <r>
      <rPr>
        <i/>
        <sz val="14"/>
        <color indexed="8"/>
        <rFont val="Cambria"/>
        <family val="1"/>
      </rPr>
      <t xml:space="preserve"> value or </t>
    </r>
    <r>
      <rPr>
        <b/>
        <i/>
        <sz val="14"/>
        <color indexed="8"/>
        <rFont val="Cambria"/>
        <family val="1"/>
      </rPr>
      <t>Stk/Sls ratios</t>
    </r>
  </si>
  <si>
    <r>
      <t>Plan</t>
    </r>
    <r>
      <rPr>
        <b/>
        <i/>
        <sz val="14"/>
        <color indexed="8"/>
        <rFont val="Cambria"/>
        <family val="1"/>
      </rPr>
      <t xml:space="preserve"> markdown</t>
    </r>
  </si>
  <si>
    <t>STORE LEVEL(S)</t>
  </si>
  <si>
    <t>STORE LOCATIONS</t>
  </si>
  <si>
    <t>A, B and C</t>
  </si>
  <si>
    <t>Washington D.C. MSA</t>
  </si>
  <si>
    <t>Planned Sales</t>
  </si>
  <si>
    <t>$</t>
  </si>
  <si>
    <t>MAR</t>
  </si>
  <si>
    <t>APR</t>
  </si>
  <si>
    <t>MAY</t>
  </si>
  <si>
    <t>JUNE</t>
  </si>
  <si>
    <t>JULY</t>
  </si>
  <si>
    <t>JUN</t>
  </si>
  <si>
    <t>JUL</t>
  </si>
  <si>
    <r>
      <rPr>
        <b/>
        <i/>
        <sz val="16"/>
        <color indexed="10"/>
        <rFont val="Cambria"/>
        <family val="1"/>
      </rPr>
      <t>Each student</t>
    </r>
    <r>
      <rPr>
        <b/>
        <i/>
        <sz val="16"/>
        <rFont val="Cambria"/>
        <family val="1"/>
      </rPr>
      <t xml:space="preserve"> will complete a Spring/Summer 2019 purchase plan for their assigned product category.  Sample  worksheets will be completed in-class.  However, your completed project sheets will be done independently with the numbers specified on Canvas.  This file </t>
    </r>
    <r>
      <rPr>
        <b/>
        <i/>
        <sz val="16"/>
        <color indexed="10"/>
        <rFont val="Cambria"/>
        <family val="1"/>
      </rPr>
      <t>must  be saved as an EXCEL file and be submitted in Canvas by the specified due date</t>
    </r>
    <r>
      <rPr>
        <b/>
        <i/>
        <sz val="16"/>
        <rFont val="Cambria"/>
        <family val="1"/>
      </rPr>
      <t xml:space="preserve">.   </t>
    </r>
  </si>
  <si>
    <t>Spring/Summer 2019  Sales Plan</t>
  </si>
  <si>
    <t>Develop justifications for your planned inventory levels by month.  Write justifications in the space below each month.   Expand rows if needed.</t>
  </si>
  <si>
    <t>SPRING/SUMMER 2019</t>
  </si>
  <si>
    <t>Discuss your Planned Mark-Up</t>
  </si>
  <si>
    <t>1- Juniors</t>
  </si>
  <si>
    <t>Activewear</t>
  </si>
  <si>
    <t>1 - Juniors</t>
  </si>
  <si>
    <t xml:space="preserve">Activewear </t>
  </si>
  <si>
    <t xml:space="preserve">1 - Juniors </t>
  </si>
  <si>
    <t xml:space="preserve">Decreasing sales because Summer has arrived and consumers will be shopping for more Summer pieces such as swimwear versus their Spring activewear. Most of the pieces they bought in previous months will be able to be worn for their Summer wardrobe season. </t>
  </si>
  <si>
    <t xml:space="preserve">Decreasing sales because Summer has arrived and consumers will be shopping for more Summer pieces such as swimwear versus their Spring activewear. Most of the pieces they both in previous months will be able to be worn for their Summer wardrobe season. </t>
  </si>
  <si>
    <t xml:space="preserve">I left this BOM Stock % because although I increased the planned sales for this month from last year it is the beginning of the sales plan and I wanted to increase the BOM Stock % in other upcoming months of the plan. </t>
  </si>
  <si>
    <t xml:space="preserve">I left this BOM Stock % because although I increased the planned sales for this month from last year it is the beginning of the sales plan and I wanted to increase the BOM Stock % in other upcoming months of the plan. This month also is towards the end of this sales plan where I expect the sales to be decreasing. </t>
  </si>
  <si>
    <t xml:space="preserve">Decreasing sales because it is the beginning of the sales term and I expect the Spring activewear demand won't be as high in the beginning versus future months to come. I expect the demand or be low due to it still being Winter. The Winters are supposed to be colder due to global warming, therefore consumers will not be as in high search for Spring activewear in February as they will be in the continuing months. Customers will usually wait until the weather changes for them to purchase the next season's products. </t>
  </si>
  <si>
    <t xml:space="preserve">I decided to increase my sales for March mainly because of Spring sports beginning. The Juniors activewear department should have an increase in sales because Juniors and their parents will be n the hunt for new activewear for the Spring sports season. As well as the athleisure trend continuing to be prominent in customers' wardrobes, they will begin to shop for their Spring wardrobes. </t>
  </si>
  <si>
    <t xml:space="preserve">Decided to increase sales because of Spring sports beginning. The Juniors activewear department should have an increase in sales for juniors and their parents shopping for new activewear for the Spring sports season. As well as the athleisure trend continuing to be prominent in customers' wardrobes, they will continue to shop for their Spring wardrobes. </t>
  </si>
  <si>
    <t xml:space="preserve">Increasing sales because of Spring weather and juniors still in school and in Spring sports. As well as the athleisure trend continuing to be prominent in customers' wardrobes, they will continue to shop for their Spring wardrobes. </t>
  </si>
  <si>
    <t>Stock turn</t>
  </si>
  <si>
    <t>Stock/Sales Ratio</t>
  </si>
  <si>
    <r>
      <t xml:space="preserve">Justification for total change in markdowns (overall, NOT month by month):
</t>
    </r>
    <r>
      <rPr>
        <b/>
        <sz val="11"/>
        <color theme="1"/>
        <rFont val="Calibri"/>
        <family val="2"/>
        <scheme val="minor"/>
      </rPr>
      <t xml:space="preserve">
I lo</t>
    </r>
    <r>
      <rPr>
        <b/>
        <sz val="11"/>
        <color theme="1"/>
        <rFont val="Calibri (Body)_x0000_"/>
      </rPr>
      <t xml:space="preserve">wered my markdown percentage because of increasing overall sales and stock turn. With athleisure trends rising and continuing to be a staple in most peoples wardrobes I expect
more people to be purchasing more frequently and at full price I believe the markdowns can be reduced overall because of higher demand and the way the inventory has been distributed. I adjusted the markdown percentages to reflect when I think the most markdowns would need to be made. When I expect my highest sales is when I think customers will be coming in to Perry's to buy Junior's athletic wear therefore I don't expect to need a high markdown percentage compared to the other months. </t>
    </r>
  </si>
  <si>
    <t>I increased this BOM Stock % from last years BOM Stock % for March because I expect this to be the beginning of the season's  high sales. This is when I predict customers to come into store and start buying Junior's Activewear.</t>
  </si>
  <si>
    <t xml:space="preserve">I increased this BOM Stock % from last years BOM Stock % by two percent because I expect this to be another leading month in terms of sales for Perry's Junior Activewear. I made my planned sales for March and April the same therefore, I decdied to stick with that routine and make the BOM Stock % the same in April and March. </t>
  </si>
  <si>
    <t xml:space="preserve">I raised this BOM Stock % from last years BOM Stock % by one percent, but lowered it from the month before because I expect a month total sales increase from last year to this year but May begins a slight decrease from the previous two months in this sales plan. </t>
  </si>
  <si>
    <t>I lowered this BOM Stock % by one percent from last years BOM Stock % because although the total sales of this year are increased from last year I believe that with this being the end of the sales plan it will have the least sales and the lowest BOM Stock %.</t>
  </si>
  <si>
    <t>PERRY'S  MERCHANDISE OPERATING RESULTS</t>
    <phoneticPr fontId="1" type="noConversion"/>
  </si>
  <si>
    <t>$ in millions</t>
    <phoneticPr fontId="1" type="noConversion"/>
  </si>
  <si>
    <t>Sales Data</t>
    <phoneticPr fontId="1" type="noConversion"/>
  </si>
  <si>
    <t>Total Store</t>
    <phoneticPr fontId="1" type="noConversion"/>
  </si>
  <si>
    <t>Junior Apparel</t>
    <phoneticPr fontId="1" type="noConversion"/>
  </si>
  <si>
    <t>This Year Sales</t>
    <phoneticPr fontId="1" type="noConversion"/>
  </si>
  <si>
    <t>Group 1</t>
  </si>
  <si>
    <t>Previous Year Sales</t>
    <phoneticPr fontId="1" type="noConversion"/>
  </si>
  <si>
    <t>Net Sales % Change from Previous Year</t>
    <phoneticPr fontId="1" type="noConversion"/>
  </si>
  <si>
    <t>Net Sales % of Total Store</t>
    <phoneticPr fontId="1" type="noConversion"/>
  </si>
  <si>
    <t xml:space="preserve"> </t>
    <phoneticPr fontId="1" type="noConversion"/>
  </si>
  <si>
    <t>Merchandising &amp; Inventory</t>
    <phoneticPr fontId="1" type="noConversion"/>
  </si>
  <si>
    <t>Cumulative Markup %</t>
    <phoneticPr fontId="1" type="noConversion"/>
  </si>
  <si>
    <t xml:space="preserve">Markdown % </t>
    <phoneticPr fontId="1" type="noConversion"/>
  </si>
  <si>
    <t>Stock Shortage %</t>
    <phoneticPr fontId="1" type="noConversion"/>
  </si>
  <si>
    <t>Gross Margin % w/ Workroom Cost &amp; Cash Discount</t>
    <phoneticPr fontId="1" type="noConversion"/>
  </si>
  <si>
    <t>Inventory Productivity</t>
    <phoneticPr fontId="1" type="noConversion"/>
  </si>
  <si>
    <t>Stock Turnover</t>
    <phoneticPr fontId="1" type="noConversion"/>
  </si>
  <si>
    <t>IMU</t>
  </si>
  <si>
    <t>Junior Apparel Monthly Sales Distribution %</t>
    <phoneticPr fontId="1" type="noConversion"/>
  </si>
  <si>
    <t>FEBRUARY</t>
    <phoneticPr fontId="1" type="noConversion"/>
  </si>
  <si>
    <t>MARCH</t>
    <phoneticPr fontId="1" type="noConversion"/>
  </si>
  <si>
    <t>APRIL</t>
    <phoneticPr fontId="1" type="noConversion"/>
  </si>
  <si>
    <t>MAY</t>
    <phoneticPr fontId="1" type="noConversion"/>
  </si>
  <si>
    <t>JUNE</t>
    <phoneticPr fontId="1" type="noConversion"/>
  </si>
  <si>
    <t>JULY</t>
    <phoneticPr fontId="1" type="noConversion"/>
  </si>
  <si>
    <t xml:space="preserve">AUGUST </t>
    <phoneticPr fontId="1" type="noConversion"/>
  </si>
  <si>
    <t>SEPTEMBER</t>
  </si>
  <si>
    <t>OCTOBER</t>
    <phoneticPr fontId="1" type="noConversion"/>
  </si>
  <si>
    <t>NOVEMBER</t>
    <phoneticPr fontId="1" type="noConversion"/>
  </si>
  <si>
    <t>DECEMBER</t>
    <phoneticPr fontId="1" type="noConversion"/>
  </si>
  <si>
    <t>JANUARY</t>
    <phoneticPr fontId="1" type="noConversion"/>
  </si>
  <si>
    <t>TOTAL</t>
    <phoneticPr fontId="1" type="noConversion"/>
  </si>
  <si>
    <t xml:space="preserve">sping summer </t>
  </si>
  <si>
    <t xml:space="preserve">divide each percetange by the 52.2 </t>
  </si>
  <si>
    <t>Junior Apparel Monthly Markdowns % To Sales, Markdown $, Markdown $ % to Total</t>
    <phoneticPr fontId="1" type="noConversion"/>
  </si>
  <si>
    <t>since covnerting form 12 motnhs to 6 motnhs</t>
  </si>
  <si>
    <t>those shud now = 100</t>
  </si>
  <si>
    <t>Junior Apparel Stock to Sales Ratio, $ Stock by Month, Monthly Stock % to Total Stock</t>
    <phoneticPr fontId="1" type="noConversion"/>
  </si>
  <si>
    <t>14.4 AVG.</t>
    <phoneticPr fontId="1" type="noConversion"/>
  </si>
  <si>
    <t xml:space="preserve">Distribution </t>
  </si>
  <si>
    <t>BOM Stock</t>
  </si>
  <si>
    <t>`</t>
  </si>
  <si>
    <t xml:space="preserve">Markdown </t>
  </si>
  <si>
    <t xml:space="preserve">For the Juniors department last year the total sales for the Juniors department was $19,650,000. Of the $19,650,000 25% of the total was for Juniors Activewear resulting in total sales of $4,912,500 . The Juniors activewear department was the highest selling department category of Juniors. With activewear being the highest percentage and the trend of athleisure increasing I believe there will be an increase in total sales of juniors activewear for this upcoming season. 
Reasonings for all of Sales Plan showcased in trend researchand forecasting here: https://docs.google.com/document/d/1o4hxNU46c3mjLOvjdmTuSkbewuUvdpIK0e8xScKVe0M/edit?usp=sharing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</si>
</sst>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
    <numFmt numFmtId="165" formatCode="&quot;$&quot;#,##0.0"/>
    <numFmt numFmtId="166" formatCode="#,##0.0"/>
    <numFmt numFmtId="167" formatCode="&quot;$&quot;#,##0.0_);[Red]\(&quot;$&quot;#,##0.0\)"/>
    <numFmt numFmtId="168" formatCode="0.0"/>
    <numFmt numFmtId="169" formatCode="mmmm"/>
    <numFmt numFmtId="170" formatCode="_(&quot;$&quot;* #,##0.0_);_(&quot;$&quot;* \(#,##0.0\);_(&quot;$&quot;* &quot;-&quot;?_);_(@_)"/>
    <numFmt numFmtId="171" formatCode="_(&quot;$&quot;* #,##0.0_);_(&quot;$&quot;* \(#,##0.0\);_(&quot;$&quot;* &quot;-&quot;??_);_(@_)"/>
    <numFmt numFmtId="172" formatCode="&quot;$&quot;#,##0"/>
    <numFmt numFmtId="173" formatCode="0.00000000000000%"/>
  </numFmts>
  <fonts count="81">
    <font>
      <sz val="11"/>
      <color theme="1"/>
      <name val="Calibri"/>
      <family val="2"/>
      <scheme val="minor"/>
    </font>
    <font>
      <b/>
      <i/>
      <sz val="14"/>
      <color indexed="8"/>
      <name val="Cambria"/>
      <family val="1"/>
    </font>
    <font>
      <b/>
      <sz val="10"/>
      <name val="Arial"/>
      <family val="2"/>
    </font>
    <font>
      <sz val="9"/>
      <name val="Geneva"/>
      <family val="2"/>
    </font>
    <font>
      <sz val="10"/>
      <name val="Arial"/>
      <family val="2"/>
    </font>
    <font>
      <b/>
      <sz val="16"/>
      <name val="Cambria"/>
      <family val="1"/>
    </font>
    <font>
      <b/>
      <i/>
      <sz val="16"/>
      <name val="Cambria"/>
      <family val="1"/>
    </font>
    <font>
      <b/>
      <i/>
      <sz val="16"/>
      <color indexed="10"/>
      <name val="Cambria"/>
      <family val="1"/>
    </font>
    <font>
      <i/>
      <sz val="14"/>
      <color indexed="8"/>
      <name val="Cambria"/>
      <family val="1"/>
    </font>
    <font>
      <sz val="9"/>
      <name val="Geneva"/>
      <family val="2"/>
    </font>
    <font>
      <b/>
      <sz val="9"/>
      <color indexed="81"/>
      <name val="Tahoma"/>
      <family val="2"/>
    </font>
    <font>
      <sz val="9"/>
      <color indexed="81"/>
      <name val="Tahoma"/>
      <family val="2"/>
    </font>
    <font>
      <b/>
      <sz val="9"/>
      <name val="Helv"/>
    </font>
    <font>
      <b/>
      <sz val="10"/>
      <name val="Helv"/>
    </font>
    <font>
      <sz val="10"/>
      <name val="Courier"/>
      <family val="3"/>
    </font>
    <font>
      <sz val="11"/>
      <color indexed="81"/>
      <name val="Cambria"/>
      <family val="1"/>
    </font>
    <font>
      <b/>
      <sz val="14"/>
      <name val="Cambria"/>
      <family val="1"/>
    </font>
    <font>
      <sz val="14"/>
      <name val="Cambria"/>
      <family val="1"/>
    </font>
    <font>
      <b/>
      <i/>
      <sz val="16"/>
      <name val="Cambria"/>
      <family val="1"/>
    </font>
    <font>
      <b/>
      <sz val="16"/>
      <name val="Cambria"/>
      <family val="1"/>
    </font>
    <font>
      <b/>
      <sz val="18"/>
      <name val="Cambria"/>
      <family val="1"/>
    </font>
    <font>
      <b/>
      <sz val="12"/>
      <name val="Cambria"/>
      <family val="1"/>
    </font>
    <font>
      <sz val="12"/>
      <name val="Cambria"/>
      <family val="1"/>
    </font>
    <font>
      <sz val="12"/>
      <color indexed="8"/>
      <name val="Tahoma"/>
      <family val="2"/>
    </font>
    <font>
      <b/>
      <sz val="11"/>
      <color indexed="8"/>
      <name val="Cambria"/>
      <family val="1"/>
    </font>
    <font>
      <sz val="11"/>
      <color indexed="8"/>
      <name val="Cambria"/>
      <family val="1"/>
    </font>
    <font>
      <sz val="9"/>
      <color indexed="8"/>
      <name val="Tahoma"/>
      <family val="2"/>
    </font>
    <font>
      <b/>
      <sz val="9"/>
      <name val="Cambria"/>
      <family val="1"/>
    </font>
    <font>
      <b/>
      <sz val="12"/>
      <color indexed="8"/>
      <name val="Cambria"/>
      <family val="1"/>
    </font>
    <font>
      <sz val="12"/>
      <color indexed="8"/>
      <name val="Cambria"/>
      <family val="1"/>
    </font>
    <font>
      <sz val="16"/>
      <name val="Cambria"/>
      <family val="1"/>
    </font>
    <font>
      <i/>
      <sz val="16"/>
      <name val="Cambria"/>
      <family val="1"/>
    </font>
    <font>
      <sz val="11"/>
      <color indexed="8"/>
      <name val="Tahoma"/>
      <family val="2"/>
    </font>
    <font>
      <sz val="14"/>
      <color indexed="8"/>
      <name val="Tahoma"/>
      <family val="2"/>
    </font>
    <font>
      <sz val="16"/>
      <color indexed="8"/>
      <name val="Tahoma"/>
      <family val="2"/>
    </font>
    <font>
      <b/>
      <sz val="14"/>
      <color indexed="8"/>
      <name val="Tahoma"/>
      <family val="2"/>
    </font>
    <font>
      <b/>
      <sz val="9"/>
      <color indexed="10"/>
      <name val="Tahoma"/>
      <family val="2"/>
    </font>
    <font>
      <sz val="11"/>
      <color theme="1"/>
      <name val="Calibri"/>
      <family val="2"/>
      <scheme val="minor"/>
    </font>
    <font>
      <u/>
      <sz val="12"/>
      <color theme="10"/>
      <name val="Calibri"/>
      <family val="2"/>
      <scheme val="minor"/>
    </font>
    <font>
      <sz val="12"/>
      <color theme="1"/>
      <name val="Century Schoolbook"/>
      <family val="2"/>
    </font>
    <font>
      <sz val="12"/>
      <color theme="1"/>
      <name val="Calibri"/>
      <family val="2"/>
      <scheme val="minor"/>
    </font>
    <font>
      <sz val="16"/>
      <name val="Cambria"/>
      <family val="1"/>
      <scheme val="major"/>
    </font>
    <font>
      <b/>
      <sz val="11"/>
      <color theme="1"/>
      <name val="Calibri"/>
      <family val="2"/>
      <scheme val="minor"/>
    </font>
    <font>
      <b/>
      <i/>
      <sz val="18"/>
      <name val="Cambria"/>
      <family val="1"/>
      <scheme val="major"/>
    </font>
    <font>
      <sz val="14"/>
      <color theme="1"/>
      <name val="Cambria"/>
      <family val="1"/>
      <scheme val="major"/>
    </font>
    <font>
      <i/>
      <sz val="14"/>
      <color theme="1"/>
      <name val="Cambria"/>
      <family val="1"/>
      <scheme val="major"/>
    </font>
    <font>
      <i/>
      <sz val="11"/>
      <color theme="1"/>
      <name val="Calibri"/>
      <family val="2"/>
      <scheme val="minor"/>
    </font>
    <font>
      <b/>
      <i/>
      <sz val="14"/>
      <color theme="1"/>
      <name val="Cambria"/>
      <family val="1"/>
      <scheme val="major"/>
    </font>
    <font>
      <b/>
      <sz val="14"/>
      <name val="Cambria"/>
      <family val="1"/>
      <scheme val="major"/>
    </font>
    <font>
      <b/>
      <sz val="12"/>
      <name val="Cambria"/>
      <family val="1"/>
      <scheme val="major"/>
    </font>
    <font>
      <sz val="12"/>
      <name val="Cambria"/>
      <family val="1"/>
      <scheme val="major"/>
    </font>
    <font>
      <b/>
      <i/>
      <sz val="12"/>
      <name val="Cambria"/>
      <family val="1"/>
      <scheme val="major"/>
    </font>
    <font>
      <b/>
      <sz val="16"/>
      <name val="Cambria"/>
      <family val="1"/>
      <scheme val="major"/>
    </font>
    <font>
      <b/>
      <sz val="18"/>
      <name val="Cambria"/>
      <family val="1"/>
      <scheme val="major"/>
    </font>
    <font>
      <b/>
      <sz val="14"/>
      <color rgb="FF2A0FF1"/>
      <name val="Cambria"/>
      <family val="1"/>
      <scheme val="major"/>
    </font>
    <font>
      <b/>
      <sz val="14"/>
      <color rgb="FF2A0FF1"/>
      <name val="Cambria"/>
      <family val="1"/>
    </font>
    <font>
      <sz val="11"/>
      <color theme="1"/>
      <name val="Calibri"/>
      <family val="2"/>
    </font>
    <font>
      <b/>
      <sz val="11"/>
      <color rgb="FF000000"/>
      <name val="Calibri"/>
      <family val="2"/>
    </font>
    <font>
      <b/>
      <sz val="16"/>
      <color rgb="FF2A0FF1"/>
      <name val="Cambria"/>
      <family val="1"/>
    </font>
    <font>
      <sz val="14"/>
      <name val="Cambria"/>
      <family val="1"/>
      <scheme val="major"/>
    </font>
    <font>
      <b/>
      <i/>
      <sz val="16"/>
      <name val="Cambria"/>
      <family val="1"/>
      <scheme val="major"/>
    </font>
    <font>
      <b/>
      <i/>
      <sz val="11"/>
      <color rgb="FF3006E2"/>
      <name val="Cambria"/>
      <family val="1"/>
      <scheme val="major"/>
    </font>
    <font>
      <i/>
      <sz val="11"/>
      <color rgb="FF3006E2"/>
      <name val="Cambria"/>
      <family val="1"/>
      <scheme val="major"/>
    </font>
    <font>
      <b/>
      <sz val="16"/>
      <color rgb="FF2A0FF1"/>
      <name val="Cambria"/>
      <family val="1"/>
      <scheme val="major"/>
    </font>
    <font>
      <b/>
      <sz val="12"/>
      <color rgb="FF2A0FF1"/>
      <name val="Cambria"/>
      <family val="1"/>
    </font>
    <font>
      <b/>
      <i/>
      <sz val="11"/>
      <color rgb="FF3006E2"/>
      <name val="Cambria"/>
      <family val="1"/>
    </font>
    <font>
      <b/>
      <i/>
      <sz val="11"/>
      <color rgb="FF311EA2"/>
      <name val="Calibri"/>
      <family val="2"/>
      <scheme val="minor"/>
    </font>
    <font>
      <b/>
      <sz val="16"/>
      <color theme="1"/>
      <name val="Calibri"/>
      <family val="2"/>
      <scheme val="minor"/>
    </font>
    <font>
      <sz val="14"/>
      <name val="Times New Roman"/>
      <family val="1"/>
    </font>
    <font>
      <b/>
      <sz val="9"/>
      <color rgb="FF000000"/>
      <name val="Tahoma"/>
      <family val="2"/>
    </font>
    <font>
      <sz val="9"/>
      <color rgb="FF000000"/>
      <name val="Tahoma"/>
      <family val="2"/>
    </font>
    <font>
      <b/>
      <sz val="11"/>
      <color rgb="FF000000"/>
      <name val="Cambria"/>
      <family val="1"/>
    </font>
    <font>
      <sz val="11"/>
      <color rgb="FF000000"/>
      <name val="Cambria"/>
      <family val="1"/>
    </font>
    <font>
      <b/>
      <sz val="11"/>
      <color theme="1"/>
      <name val="Calibri (Body)_x0000_"/>
    </font>
    <font>
      <b/>
      <sz val="12"/>
      <color rgb="FF000000"/>
      <name val="Cambria"/>
      <family val="1"/>
    </font>
    <font>
      <sz val="12"/>
      <color rgb="FF000000"/>
      <name val="Cambria"/>
      <family val="1"/>
    </font>
    <font>
      <sz val="14"/>
      <color rgb="FF000000"/>
      <name val="Tahoma"/>
      <family val="2"/>
    </font>
    <font>
      <sz val="10"/>
      <name val="Verdana"/>
      <family val="2"/>
    </font>
    <font>
      <b/>
      <sz val="12"/>
      <name val="Times New Roman"/>
      <family val="1"/>
    </font>
    <font>
      <sz val="12"/>
      <name val="Times New Roman"/>
      <family val="1"/>
    </font>
    <font>
      <b/>
      <sz val="10"/>
      <name val="Verdana"/>
      <family val="2"/>
    </font>
  </fonts>
  <fills count="14">
    <fill>
      <patternFill patternType="none"/>
    </fill>
    <fill>
      <patternFill patternType="gray125"/>
    </fill>
    <fill>
      <patternFill patternType="lightUp">
        <bgColor theme="9" tint="0.59996337778862885"/>
      </patternFill>
    </fill>
    <fill>
      <gradientFill degree="270">
        <stop position="0">
          <color theme="0"/>
        </stop>
        <stop position="1">
          <color theme="4"/>
        </stop>
      </gradientFill>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2F2F2"/>
        <bgColor rgb="FF000000"/>
      </patternFill>
    </fill>
    <fill>
      <patternFill patternType="lightDown">
        <fgColor rgb="FF000000"/>
        <bgColor rgb="FFFFFF99"/>
      </patternFill>
    </fill>
    <fill>
      <patternFill patternType="solid">
        <fgColor theme="2"/>
        <bgColor rgb="FF000000"/>
      </patternFill>
    </fill>
    <fill>
      <patternFill patternType="solid">
        <fgColor them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25">
    <xf numFmtId="0" fontId="0" fillId="0" borderId="0"/>
    <xf numFmtId="44" fontId="37" fillId="0" borderId="0" applyFont="0" applyFill="0" applyBorder="0" applyAlignment="0" applyProtection="0"/>
    <xf numFmtId="44" fontId="2" fillId="0" borderId="0" applyFont="0" applyFill="0" applyBorder="0" applyAlignment="0" applyProtection="0"/>
    <xf numFmtId="0" fontId="38" fillId="0" borderId="0" applyNumberFormat="0" applyFill="0" applyBorder="0" applyAlignment="0" applyProtection="0"/>
    <xf numFmtId="0" fontId="39" fillId="0" borderId="0"/>
    <xf numFmtId="0" fontId="37" fillId="0" borderId="0"/>
    <xf numFmtId="0" fontId="3" fillId="0" borderId="0"/>
    <xf numFmtId="0" fontId="9" fillId="0" borderId="0"/>
    <xf numFmtId="0" fontId="37" fillId="0" borderId="0"/>
    <xf numFmtId="0" fontId="4" fillId="0" borderId="0"/>
    <xf numFmtId="0" fontId="37" fillId="0" borderId="0"/>
    <xf numFmtId="0" fontId="40" fillId="0" borderId="0"/>
    <xf numFmtId="0" fontId="39" fillId="0" borderId="0"/>
    <xf numFmtId="9" fontId="37" fillId="0" borderId="0" applyFont="0" applyFill="0" applyBorder="0" applyAlignment="0" applyProtection="0"/>
    <xf numFmtId="9" fontId="39"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39" fillId="0" borderId="0" applyFont="0" applyFill="0" applyBorder="0" applyAlignment="0" applyProtection="0"/>
    <xf numFmtId="0" fontId="41" fillId="2" borderId="1"/>
    <xf numFmtId="0" fontId="41" fillId="3" borderId="1" applyAlignment="0"/>
    <xf numFmtId="0" fontId="77" fillId="0" borderId="0"/>
    <xf numFmtId="9" fontId="77" fillId="0" borderId="0" applyFont="0" applyFill="0" applyBorder="0" applyAlignment="0" applyProtection="0"/>
    <xf numFmtId="44" fontId="77" fillId="0" borderId="0" applyFont="0" applyFill="0" applyBorder="0" applyAlignment="0" applyProtection="0"/>
  </cellStyleXfs>
  <cellXfs count="451">
    <xf numFmtId="0" fontId="0" fillId="0" borderId="0" xfId="0"/>
    <xf numFmtId="0" fontId="43" fillId="4" borderId="2" xfId="0" applyNumberFormat="1" applyFont="1" applyFill="1" applyBorder="1" applyAlignment="1" applyProtection="1">
      <alignment horizontal="center"/>
    </xf>
    <xf numFmtId="0" fontId="43" fillId="4" borderId="0" xfId="0" applyNumberFormat="1" applyFont="1" applyFill="1" applyBorder="1" applyAlignment="1" applyProtection="1">
      <alignment horizontal="center"/>
    </xf>
    <xf numFmtId="0" fontId="43" fillId="4" borderId="3" xfId="0" applyNumberFormat="1" applyFont="1" applyFill="1" applyBorder="1" applyAlignment="1" applyProtection="1">
      <alignment horizontal="center"/>
    </xf>
    <xf numFmtId="0" fontId="44" fillId="4" borderId="2" xfId="0" applyNumberFormat="1" applyFont="1" applyFill="1" applyBorder="1" applyAlignment="1" applyProtection="1">
      <alignment horizontal="left" vertical="center" indent="4"/>
    </xf>
    <xf numFmtId="0" fontId="44" fillId="4" borderId="0" xfId="0" applyNumberFormat="1" applyFont="1" applyFill="1" applyBorder="1" applyAlignment="1" applyProtection="1">
      <alignment horizontal="left" vertical="center" indent="4"/>
    </xf>
    <xf numFmtId="0" fontId="44" fillId="4" borderId="3" xfId="0" applyNumberFormat="1" applyFont="1" applyFill="1" applyBorder="1" applyAlignment="1" applyProtection="1">
      <alignment horizontal="left" vertical="center" indent="4"/>
    </xf>
    <xf numFmtId="0" fontId="44" fillId="4" borderId="4" xfId="0" applyNumberFormat="1" applyFont="1" applyFill="1" applyBorder="1" applyAlignment="1" applyProtection="1">
      <alignment horizontal="left" vertical="center" indent="4"/>
    </xf>
    <xf numFmtId="0" fontId="0" fillId="0" borderId="5" xfId="0" applyNumberFormat="1" applyFill="1" applyBorder="1" applyAlignment="1" applyProtection="1">
      <alignment horizontal="left" indent="2"/>
    </xf>
    <xf numFmtId="0" fontId="0" fillId="4" borderId="5" xfId="0" applyNumberFormat="1" applyFill="1" applyBorder="1" applyAlignment="1" applyProtection="1">
      <alignment horizontal="left" indent="2"/>
    </xf>
    <xf numFmtId="0" fontId="0" fillId="4" borderId="6" xfId="0" applyNumberFormat="1" applyFill="1" applyBorder="1" applyAlignment="1" applyProtection="1">
      <alignment horizontal="left" indent="2"/>
    </xf>
    <xf numFmtId="0" fontId="0" fillId="4" borderId="2" xfId="0" applyNumberFormat="1" applyFill="1" applyBorder="1" applyProtection="1"/>
    <xf numFmtId="0" fontId="44" fillId="4" borderId="0" xfId="0" applyNumberFormat="1" applyFont="1" applyFill="1" applyBorder="1" applyAlignment="1" applyProtection="1">
      <alignment horizontal="right"/>
    </xf>
    <xf numFmtId="0" fontId="44" fillId="4" borderId="0" xfId="0" applyNumberFormat="1" applyFont="1" applyFill="1" applyBorder="1" applyAlignment="1" applyProtection="1">
      <alignment horizontal="right" indent="1"/>
    </xf>
    <xf numFmtId="0" fontId="0" fillId="4" borderId="0" xfId="0" applyNumberFormat="1" applyFill="1" applyBorder="1" applyProtection="1"/>
    <xf numFmtId="0" fontId="0" fillId="4" borderId="0" xfId="0" applyNumberFormat="1" applyFont="1" applyFill="1" applyBorder="1" applyAlignment="1" applyProtection="1">
      <alignment horizontal="center"/>
    </xf>
    <xf numFmtId="0" fontId="42" fillId="4" borderId="3" xfId="0" applyNumberFormat="1" applyFont="1" applyFill="1" applyBorder="1" applyAlignment="1" applyProtection="1">
      <alignment wrapText="1"/>
    </xf>
    <xf numFmtId="0" fontId="0" fillId="4" borderId="3" xfId="0" applyNumberFormat="1" applyFont="1" applyFill="1" applyBorder="1" applyProtection="1"/>
    <xf numFmtId="0" fontId="44" fillId="4" borderId="0" xfId="0" applyNumberFormat="1" applyFont="1" applyFill="1" applyBorder="1" applyProtection="1"/>
    <xf numFmtId="0" fontId="0" fillId="4" borderId="0" xfId="0" applyNumberFormat="1" applyFont="1" applyFill="1" applyBorder="1" applyProtection="1"/>
    <xf numFmtId="0" fontId="0" fillId="0" borderId="0" xfId="0" applyNumberFormat="1" applyFill="1" applyBorder="1" applyProtection="1"/>
    <xf numFmtId="0" fontId="0" fillId="4" borderId="3" xfId="0" applyNumberFormat="1" applyFill="1" applyBorder="1" applyProtection="1"/>
    <xf numFmtId="0" fontId="45" fillId="4" borderId="2" xfId="0" applyNumberFormat="1" applyFont="1" applyFill="1" applyBorder="1" applyAlignment="1" applyProtection="1">
      <alignment horizontal="left" indent="7"/>
    </xf>
    <xf numFmtId="0" fontId="46" fillId="4" borderId="0" xfId="0" applyNumberFormat="1" applyFont="1" applyFill="1" applyBorder="1" applyAlignment="1" applyProtection="1">
      <alignment horizontal="left" indent="7"/>
    </xf>
    <xf numFmtId="0" fontId="47" fillId="4" borderId="2" xfId="0" applyNumberFormat="1" applyFont="1" applyFill="1" applyBorder="1" applyAlignment="1" applyProtection="1">
      <alignment horizontal="left" indent="6"/>
    </xf>
    <xf numFmtId="0" fontId="47" fillId="4" borderId="4" xfId="0" applyNumberFormat="1" applyFont="1" applyFill="1" applyBorder="1" applyAlignment="1" applyProtection="1">
      <alignment horizontal="left" indent="6"/>
    </xf>
    <xf numFmtId="0" fontId="0" fillId="4" borderId="5" xfId="0" applyNumberFormat="1" applyFill="1" applyBorder="1" applyProtection="1"/>
    <xf numFmtId="0" fontId="0" fillId="4" borderId="6" xfId="0" applyNumberFormat="1" applyFill="1" applyBorder="1" applyProtection="1"/>
    <xf numFmtId="164" fontId="48" fillId="5" borderId="7" xfId="7" applyNumberFormat="1" applyFont="1" applyFill="1" applyBorder="1" applyAlignment="1" applyProtection="1">
      <alignment vertical="center"/>
      <protection locked="0"/>
    </xf>
    <xf numFmtId="0" fontId="49" fillId="4" borderId="0" xfId="9" applyFont="1" applyFill="1" applyProtection="1">
      <protection locked="0"/>
    </xf>
    <xf numFmtId="0" fontId="49" fillId="4" borderId="2" xfId="9" applyFont="1" applyFill="1" applyBorder="1" applyProtection="1">
      <protection locked="0"/>
    </xf>
    <xf numFmtId="0" fontId="49" fillId="4" borderId="0" xfId="9" applyFont="1" applyFill="1" applyBorder="1" applyProtection="1">
      <protection locked="0"/>
    </xf>
    <xf numFmtId="0" fontId="49" fillId="4" borderId="3" xfId="9" applyFont="1" applyFill="1" applyBorder="1" applyProtection="1">
      <protection locked="0"/>
    </xf>
    <xf numFmtId="0" fontId="50" fillId="4" borderId="0" xfId="9" applyFont="1" applyFill="1" applyProtection="1">
      <protection locked="0"/>
    </xf>
    <xf numFmtId="0" fontId="49" fillId="4" borderId="2" xfId="9" applyFont="1" applyFill="1" applyBorder="1" applyProtection="1"/>
    <xf numFmtId="0" fontId="49" fillId="4" borderId="0" xfId="9" applyFont="1" applyFill="1" applyBorder="1" applyProtection="1"/>
    <xf numFmtId="0" fontId="49" fillId="4" borderId="3" xfId="9" applyFont="1" applyFill="1" applyBorder="1" applyProtection="1"/>
    <xf numFmtId="0" fontId="49" fillId="4" borderId="0" xfId="9" applyFont="1" applyFill="1" applyBorder="1" applyAlignment="1" applyProtection="1">
      <alignment horizontal="center"/>
    </xf>
    <xf numFmtId="0" fontId="49" fillId="4" borderId="2" xfId="9" applyFont="1" applyFill="1" applyBorder="1" applyAlignment="1" applyProtection="1">
      <alignment horizontal="left"/>
    </xf>
    <xf numFmtId="0" fontId="49" fillId="4" borderId="0" xfId="9" applyFont="1" applyFill="1" applyBorder="1" applyAlignment="1" applyProtection="1">
      <alignment horizontal="center" vertical="center"/>
    </xf>
    <xf numFmtId="165" fontId="49" fillId="4" borderId="0" xfId="9" applyNumberFormat="1" applyFont="1" applyFill="1" applyBorder="1" applyAlignment="1" applyProtection="1">
      <alignment horizontal="center" vertical="center"/>
    </xf>
    <xf numFmtId="0" fontId="49" fillId="4" borderId="2" xfId="9" applyFont="1" applyFill="1" applyBorder="1" applyAlignment="1" applyProtection="1">
      <alignment shrinkToFit="1"/>
    </xf>
    <xf numFmtId="0" fontId="48" fillId="4" borderId="0" xfId="9" applyFont="1" applyFill="1" applyBorder="1" applyProtection="1">
      <protection locked="0"/>
    </xf>
    <xf numFmtId="4" fontId="48" fillId="4" borderId="0" xfId="9" applyNumberFormat="1" applyFont="1" applyFill="1" applyBorder="1" applyProtection="1">
      <protection locked="0"/>
    </xf>
    <xf numFmtId="0" fontId="48" fillId="4" borderId="0" xfId="9" applyFont="1" applyFill="1" applyBorder="1" applyProtection="1"/>
    <xf numFmtId="166" fontId="48" fillId="4" borderId="0" xfId="9" applyNumberFormat="1" applyFont="1" applyFill="1" applyBorder="1" applyProtection="1"/>
    <xf numFmtId="166" fontId="48" fillId="4" borderId="0" xfId="9" applyNumberFormat="1" applyFont="1" applyFill="1" applyBorder="1" applyAlignment="1" applyProtection="1">
      <alignment horizontal="center"/>
      <protection locked="0"/>
    </xf>
    <xf numFmtId="166" fontId="48" fillId="4" borderId="0" xfId="9" applyNumberFormat="1" applyFont="1" applyFill="1" applyBorder="1" applyAlignment="1" applyProtection="1">
      <alignment horizontal="center" vertical="center"/>
      <protection locked="0"/>
    </xf>
    <xf numFmtId="0" fontId="48" fillId="4" borderId="8" xfId="9" applyFont="1" applyFill="1" applyBorder="1" applyAlignment="1" applyProtection="1">
      <alignment vertical="center"/>
    </xf>
    <xf numFmtId="0" fontId="49" fillId="4" borderId="9" xfId="9" applyFont="1" applyFill="1" applyBorder="1" applyAlignment="1" applyProtection="1">
      <alignment vertical="center"/>
    </xf>
    <xf numFmtId="0" fontId="50" fillId="4" borderId="0" xfId="9" applyFont="1" applyFill="1" applyAlignment="1" applyProtection="1">
      <alignment vertical="center"/>
      <protection locked="0"/>
    </xf>
    <xf numFmtId="0" fontId="49" fillId="4" borderId="10" xfId="9" applyFont="1" applyFill="1" applyBorder="1" applyAlignment="1" applyProtection="1">
      <alignment vertical="center"/>
    </xf>
    <xf numFmtId="166" fontId="48" fillId="4" borderId="8" xfId="9" applyNumberFormat="1" applyFont="1" applyFill="1" applyBorder="1" applyAlignment="1" applyProtection="1">
      <alignment vertical="center"/>
    </xf>
    <xf numFmtId="0" fontId="49" fillId="0" borderId="1" xfId="9" applyFont="1" applyBorder="1" applyAlignment="1" applyProtection="1">
      <alignment horizontal="center"/>
    </xf>
    <xf numFmtId="0" fontId="12" fillId="0" borderId="0" xfId="9" applyNumberFormat="1" applyFont="1" applyFill="1" applyBorder="1" applyAlignment="1" applyProtection="1">
      <protection locked="0"/>
    </xf>
    <xf numFmtId="0" fontId="49" fillId="4" borderId="10" xfId="7" applyFont="1" applyFill="1" applyBorder="1" applyAlignment="1" applyProtection="1">
      <alignment vertical="center"/>
    </xf>
    <xf numFmtId="164" fontId="48" fillId="5" borderId="7" xfId="18" applyNumberFormat="1" applyFont="1" applyFill="1" applyBorder="1" applyAlignment="1" applyProtection="1">
      <alignment horizontal="right"/>
      <protection locked="0"/>
    </xf>
    <xf numFmtId="0" fontId="51" fillId="4" borderId="10" xfId="9" applyFont="1" applyFill="1" applyBorder="1" applyAlignment="1" applyProtection="1">
      <alignment vertical="center"/>
    </xf>
    <xf numFmtId="0" fontId="49" fillId="4" borderId="10" xfId="9" applyFont="1" applyFill="1" applyBorder="1" applyAlignment="1" applyProtection="1">
      <alignment vertical="top" wrapText="1"/>
    </xf>
    <xf numFmtId="0" fontId="49" fillId="4" borderId="8" xfId="9" applyFont="1" applyFill="1" applyBorder="1" applyAlignment="1" applyProtection="1">
      <alignment vertical="top" wrapText="1"/>
    </xf>
    <xf numFmtId="0" fontId="49" fillId="0" borderId="0" xfId="9" applyFont="1" applyBorder="1" applyAlignment="1" applyProtection="1">
      <alignment vertical="center"/>
      <protection locked="0"/>
    </xf>
    <xf numFmtId="0" fontId="49" fillId="4" borderId="9" xfId="9" applyFont="1" applyFill="1" applyBorder="1" applyAlignment="1" applyProtection="1">
      <alignment vertical="center"/>
      <protection locked="0"/>
    </xf>
    <xf numFmtId="0" fontId="49" fillId="4" borderId="8" xfId="9" applyFont="1" applyFill="1" applyBorder="1" applyAlignment="1" applyProtection="1">
      <alignment vertical="top" wrapText="1"/>
      <protection locked="0"/>
    </xf>
    <xf numFmtId="0" fontId="49" fillId="4" borderId="9" xfId="9" applyFont="1" applyFill="1" applyBorder="1" applyAlignment="1" applyProtection="1">
      <alignment vertical="top" wrapText="1"/>
      <protection locked="0"/>
    </xf>
    <xf numFmtId="0" fontId="12" fillId="0" borderId="11" xfId="9" applyNumberFormat="1" applyFont="1" applyFill="1" applyBorder="1" applyAlignment="1" applyProtection="1">
      <protection locked="0"/>
    </xf>
    <xf numFmtId="0" fontId="52" fillId="4" borderId="0" xfId="9" applyFont="1" applyFill="1" applyBorder="1" applyAlignment="1" applyProtection="1">
      <alignment horizontal="center"/>
    </xf>
    <xf numFmtId="0" fontId="49" fillId="4" borderId="8" xfId="7" applyFont="1" applyFill="1" applyBorder="1" applyAlignment="1" applyProtection="1">
      <alignment horizontal="left" vertical="center"/>
      <protection locked="0"/>
    </xf>
    <xf numFmtId="0" fontId="49" fillId="0" borderId="10" xfId="7" applyFont="1" applyBorder="1" applyAlignment="1" applyProtection="1">
      <alignment vertical="center"/>
    </xf>
    <xf numFmtId="49" fontId="48" fillId="0" borderId="7" xfId="9" applyNumberFormat="1" applyFont="1" applyBorder="1" applyAlignment="1" applyProtection="1">
      <alignment horizontal="center" vertical="center"/>
    </xf>
    <xf numFmtId="0" fontId="53" fillId="4" borderId="10" xfId="9" applyFont="1" applyFill="1" applyBorder="1" applyAlignment="1" applyProtection="1">
      <alignment horizontal="center" vertical="center"/>
    </xf>
    <xf numFmtId="0" fontId="53" fillId="4" borderId="8" xfId="9" applyFont="1" applyFill="1" applyBorder="1" applyAlignment="1" applyProtection="1">
      <alignment horizontal="center" vertical="center"/>
    </xf>
    <xf numFmtId="0" fontId="53" fillId="4" borderId="9" xfId="9" applyFont="1" applyFill="1" applyBorder="1" applyAlignment="1" applyProtection="1">
      <alignment horizontal="center" vertical="center"/>
    </xf>
    <xf numFmtId="0" fontId="49" fillId="0" borderId="10" xfId="9" applyFont="1" applyBorder="1" applyAlignment="1" applyProtection="1">
      <alignment vertical="center"/>
    </xf>
    <xf numFmtId="0" fontId="54" fillId="5" borderId="7" xfId="7" applyFont="1" applyFill="1" applyBorder="1" applyAlignment="1" applyProtection="1">
      <alignment horizontal="center" vertical="center"/>
      <protection locked="0"/>
    </xf>
    <xf numFmtId="0" fontId="49" fillId="4" borderId="8" xfId="7" applyFont="1" applyFill="1" applyBorder="1" applyAlignment="1" applyProtection="1">
      <alignment horizontal="left" vertical="center"/>
    </xf>
    <xf numFmtId="164" fontId="16" fillId="6" borderId="0" xfId="18" applyNumberFormat="1" applyFont="1" applyFill="1" applyBorder="1" applyAlignment="1" applyProtection="1">
      <alignment horizontal="center"/>
    </xf>
    <xf numFmtId="170" fontId="16" fillId="6" borderId="0" xfId="9" applyNumberFormat="1" applyFont="1" applyFill="1" applyBorder="1" applyAlignment="1" applyProtection="1">
      <alignment horizontal="center" vertical="center"/>
    </xf>
    <xf numFmtId="166" fontId="16" fillId="6" borderId="0" xfId="9" applyNumberFormat="1" applyFont="1" applyFill="1" applyBorder="1" applyProtection="1"/>
    <xf numFmtId="171" fontId="16" fillId="6" borderId="0" xfId="9" applyNumberFormat="1" applyFont="1" applyFill="1" applyBorder="1" applyAlignment="1" applyProtection="1">
      <alignment horizontal="center" vertical="center"/>
    </xf>
    <xf numFmtId="0" fontId="14" fillId="0" borderId="0" xfId="9" applyFont="1" applyFill="1" applyBorder="1" applyProtection="1">
      <protection locked="0"/>
    </xf>
    <xf numFmtId="0" fontId="48" fillId="4" borderId="5" xfId="9" applyFont="1" applyFill="1" applyBorder="1" applyProtection="1"/>
    <xf numFmtId="0" fontId="49" fillId="4" borderId="9" xfId="9" applyFont="1" applyFill="1" applyBorder="1" applyAlignment="1" applyProtection="1">
      <alignment vertical="top" wrapText="1"/>
    </xf>
    <xf numFmtId="166" fontId="48" fillId="4" borderId="5" xfId="9" applyNumberFormat="1" applyFont="1" applyFill="1" applyBorder="1" applyProtection="1"/>
    <xf numFmtId="0" fontId="12" fillId="0" borderId="0" xfId="9" applyFont="1" applyFill="1" applyBorder="1" applyAlignment="1" applyProtection="1">
      <alignment vertical="center"/>
      <protection locked="0"/>
    </xf>
    <xf numFmtId="0" fontId="19" fillId="6" borderId="8" xfId="9" applyFont="1" applyFill="1" applyBorder="1" applyAlignment="1" applyProtection="1">
      <alignment horizontal="left" vertical="center" indent="23"/>
    </xf>
    <xf numFmtId="0" fontId="19" fillId="6" borderId="9" xfId="9" applyFont="1" applyFill="1" applyBorder="1" applyAlignment="1" applyProtection="1">
      <alignment horizontal="left" vertical="center" indent="23"/>
    </xf>
    <xf numFmtId="0" fontId="20" fillId="6" borderId="10" xfId="9" applyFont="1" applyFill="1" applyBorder="1" applyAlignment="1" applyProtection="1">
      <alignment horizontal="center" vertical="center"/>
    </xf>
    <xf numFmtId="0" fontId="20" fillId="6" borderId="8" xfId="9" applyFont="1" applyFill="1" applyBorder="1" applyAlignment="1" applyProtection="1">
      <alignment horizontal="center" vertical="center"/>
    </xf>
    <xf numFmtId="0" fontId="20" fillId="6" borderId="9" xfId="9" applyFont="1" applyFill="1" applyBorder="1" applyAlignment="1" applyProtection="1">
      <alignment horizontal="center" vertical="center"/>
    </xf>
    <xf numFmtId="0" fontId="16" fillId="6" borderId="7" xfId="9" applyFont="1" applyFill="1" applyBorder="1" applyAlignment="1" applyProtection="1">
      <alignment horizontal="center"/>
      <protection locked="0"/>
    </xf>
    <xf numFmtId="2" fontId="55" fillId="7" borderId="7" xfId="9" applyNumberFormat="1" applyFont="1" applyFill="1" applyBorder="1" applyAlignment="1" applyProtection="1">
      <alignment horizontal="center"/>
      <protection locked="0"/>
    </xf>
    <xf numFmtId="0" fontId="16" fillId="6" borderId="7" xfId="9" applyFont="1" applyFill="1" applyBorder="1" applyAlignment="1" applyProtection="1">
      <alignment horizontal="center"/>
    </xf>
    <xf numFmtId="0" fontId="21" fillId="0" borderId="0" xfId="9" applyFont="1" applyFill="1" applyBorder="1" applyAlignment="1" applyProtection="1">
      <alignment horizontal="center" vertical="center"/>
      <protection locked="0"/>
    </xf>
    <xf numFmtId="2" fontId="16" fillId="6" borderId="7" xfId="9" applyNumberFormat="1" applyFont="1" applyFill="1" applyBorder="1" applyAlignment="1" applyProtection="1">
      <alignment horizontal="center"/>
      <protection hidden="1"/>
    </xf>
    <xf numFmtId="0" fontId="21" fillId="0" borderId="7" xfId="9" applyFont="1" applyFill="1" applyBorder="1" applyAlignment="1" applyProtection="1">
      <alignment horizontal="center"/>
    </xf>
    <xf numFmtId="171" fontId="16" fillId="0" borderId="7" xfId="7" applyNumberFormat="1" applyFont="1" applyFill="1" applyBorder="1" applyAlignment="1" applyProtection="1">
      <alignment horizontal="right"/>
    </xf>
    <xf numFmtId="171" fontId="17" fillId="0" borderId="7" xfId="7" applyNumberFormat="1" applyFont="1" applyFill="1" applyBorder="1" applyAlignment="1" applyProtection="1">
      <alignment horizontal="right"/>
    </xf>
    <xf numFmtId="166" fontId="16" fillId="0" borderId="7" xfId="7" applyNumberFormat="1" applyFont="1" applyFill="1" applyBorder="1" applyAlignment="1" applyProtection="1">
      <alignment horizontal="right"/>
    </xf>
    <xf numFmtId="0" fontId="56" fillId="0" borderId="7" xfId="0" applyFont="1" applyFill="1" applyBorder="1" applyProtection="1"/>
    <xf numFmtId="168" fontId="16" fillId="7" borderId="1" xfId="9" applyNumberFormat="1" applyFont="1" applyFill="1" applyBorder="1" applyAlignment="1" applyProtection="1">
      <alignment horizontal="left" indent="8"/>
      <protection locked="0"/>
    </xf>
    <xf numFmtId="168" fontId="16" fillId="0" borderId="1" xfId="9" applyNumberFormat="1" applyFont="1" applyFill="1" applyBorder="1" applyAlignment="1" applyProtection="1">
      <alignment horizontal="left" vertical="center" indent="8"/>
    </xf>
    <xf numFmtId="168" fontId="16" fillId="0" borderId="7" xfId="9" applyNumberFormat="1" applyFont="1" applyFill="1" applyBorder="1" applyAlignment="1" applyProtection="1">
      <alignment horizontal="right"/>
    </xf>
    <xf numFmtId="164" fontId="16" fillId="7" borderId="7" xfId="18" applyNumberFormat="1" applyFont="1" applyFill="1" applyBorder="1" applyAlignment="1" applyProtection="1">
      <alignment horizontal="right"/>
      <protection locked="0"/>
    </xf>
    <xf numFmtId="164" fontId="16" fillId="6" borderId="7" xfId="18" applyNumberFormat="1" applyFont="1" applyFill="1" applyBorder="1" applyAlignment="1" applyProtection="1">
      <alignment horizontal="right"/>
    </xf>
    <xf numFmtId="0" fontId="12" fillId="0" borderId="0" xfId="9" applyFont="1" applyFill="1" applyBorder="1" applyProtection="1">
      <protection locked="0"/>
    </xf>
    <xf numFmtId="0" fontId="56" fillId="0" borderId="0" xfId="0" applyFont="1" applyFill="1" applyBorder="1" applyProtection="1">
      <protection locked="0"/>
    </xf>
    <xf numFmtId="0" fontId="56" fillId="0" borderId="0" xfId="0" applyFont="1" applyFill="1" applyBorder="1"/>
    <xf numFmtId="0" fontId="21" fillId="6" borderId="10" xfId="9" applyFont="1" applyFill="1" applyBorder="1" applyAlignment="1" applyProtection="1">
      <alignment vertical="top" wrapText="1"/>
    </xf>
    <xf numFmtId="0" fontId="21" fillId="6" borderId="8" xfId="9" applyFont="1" applyFill="1" applyBorder="1" applyAlignment="1" applyProtection="1">
      <alignment vertical="top" wrapText="1"/>
      <protection locked="0"/>
    </xf>
    <xf numFmtId="0" fontId="21" fillId="6" borderId="9" xfId="9" applyFont="1" applyFill="1" applyBorder="1" applyAlignment="1" applyProtection="1">
      <alignment vertical="top" wrapText="1"/>
      <protection locked="0"/>
    </xf>
    <xf numFmtId="0" fontId="12" fillId="0" borderId="0" xfId="9" applyFont="1" applyFill="1" applyBorder="1" applyAlignment="1" applyProtection="1">
      <alignment wrapText="1"/>
      <protection locked="0"/>
    </xf>
    <xf numFmtId="0" fontId="12" fillId="0" borderId="0" xfId="9" applyFont="1" applyFill="1" applyBorder="1" applyAlignment="1" applyProtection="1">
      <alignment horizontal="right" wrapText="1"/>
      <protection locked="0"/>
    </xf>
    <xf numFmtId="167" fontId="57" fillId="0" borderId="0" xfId="0" applyNumberFormat="1" applyFont="1" applyFill="1" applyBorder="1" applyProtection="1">
      <protection locked="0"/>
    </xf>
    <xf numFmtId="0" fontId="13" fillId="0" borderId="0" xfId="9" applyFont="1" applyFill="1" applyBorder="1" applyAlignment="1" applyProtection="1">
      <protection locked="0"/>
    </xf>
    <xf numFmtId="0" fontId="14" fillId="0" borderId="0" xfId="9" applyFont="1" applyFill="1" applyBorder="1" applyAlignment="1" applyProtection="1">
      <protection locked="0"/>
    </xf>
    <xf numFmtId="0" fontId="21" fillId="0" borderId="10" xfId="9" applyFont="1" applyFill="1" applyBorder="1" applyAlignment="1" applyProtection="1">
      <alignment vertical="center"/>
    </xf>
    <xf numFmtId="0" fontId="21" fillId="0" borderId="7" xfId="9" applyFont="1" applyFill="1" applyBorder="1" applyAlignment="1" applyProtection="1"/>
    <xf numFmtId="0" fontId="19" fillId="6" borderId="0" xfId="9" applyFont="1" applyFill="1" applyBorder="1" applyAlignment="1" applyProtection="1">
      <alignment horizontal="left" vertical="center" indent="23"/>
    </xf>
    <xf numFmtId="0" fontId="12" fillId="6" borderId="0" xfId="9" applyFont="1" applyFill="1" applyBorder="1" applyAlignment="1" applyProtection="1">
      <alignment vertical="center"/>
    </xf>
    <xf numFmtId="0" fontId="20" fillId="6" borderId="0" xfId="9" applyFont="1" applyFill="1" applyBorder="1" applyAlignment="1" applyProtection="1">
      <alignment horizontal="center" vertical="center"/>
    </xf>
    <xf numFmtId="0" fontId="20" fillId="6" borderId="12" xfId="9" applyFont="1" applyFill="1" applyBorder="1" applyAlignment="1" applyProtection="1">
      <alignment horizontal="center" vertical="center"/>
    </xf>
    <xf numFmtId="0" fontId="21" fillId="6" borderId="8" xfId="9" applyFont="1" applyFill="1" applyBorder="1" applyAlignment="1" applyProtection="1"/>
    <xf numFmtId="0" fontId="16" fillId="0" borderId="10" xfId="9" applyFont="1" applyFill="1" applyBorder="1" applyAlignment="1" applyProtection="1">
      <alignment vertical="center"/>
    </xf>
    <xf numFmtId="164" fontId="55" fillId="7" borderId="9" xfId="9" applyNumberFormat="1" applyFont="1" applyFill="1" applyBorder="1" applyAlignment="1" applyProtection="1">
      <alignment vertical="center"/>
      <protection locked="0"/>
    </xf>
    <xf numFmtId="0" fontId="12" fillId="0" borderId="0" xfId="9" applyFont="1" applyFill="1" applyBorder="1" applyAlignment="1" applyProtection="1">
      <alignment horizontal="center" vertical="center"/>
      <protection locked="0"/>
    </xf>
    <xf numFmtId="0" fontId="14" fillId="6" borderId="7" xfId="9" applyFont="1" applyFill="1" applyBorder="1" applyAlignment="1" applyProtection="1"/>
    <xf numFmtId="0" fontId="56" fillId="0" borderId="7" xfId="0" applyFont="1" applyFill="1" applyBorder="1" applyAlignment="1" applyProtection="1"/>
    <xf numFmtId="164" fontId="16" fillId="7" borderId="7" xfId="13" applyNumberFormat="1" applyFont="1" applyFill="1" applyBorder="1" applyAlignment="1" applyProtection="1">
      <alignment horizontal="right"/>
      <protection locked="0"/>
    </xf>
    <xf numFmtId="0" fontId="19" fillId="6" borderId="10" xfId="9" applyFont="1" applyFill="1" applyBorder="1" applyAlignment="1" applyProtection="1">
      <alignment horizontal="left" vertical="center" indent="23"/>
    </xf>
    <xf numFmtId="0" fontId="27" fillId="0" borderId="7" xfId="9" applyFont="1" applyFill="1" applyBorder="1" applyAlignment="1" applyProtection="1"/>
    <xf numFmtId="0" fontId="19" fillId="6" borderId="10" xfId="9" applyNumberFormat="1" applyFont="1" applyFill="1" applyBorder="1" applyAlignment="1" applyProtection="1">
      <alignment vertical="center"/>
    </xf>
    <xf numFmtId="0" fontId="19" fillId="0" borderId="10" xfId="9" applyNumberFormat="1" applyFont="1" applyFill="1" applyBorder="1" applyAlignment="1" applyProtection="1">
      <alignment vertical="center"/>
    </xf>
    <xf numFmtId="0" fontId="58" fillId="7" borderId="7" xfId="9" applyFont="1" applyFill="1" applyBorder="1" applyAlignment="1" applyProtection="1">
      <alignment horizontal="center" vertical="center"/>
      <protection locked="0"/>
    </xf>
    <xf numFmtId="0" fontId="19" fillId="6" borderId="8" xfId="9" applyNumberFormat="1" applyFont="1" applyFill="1" applyBorder="1" applyAlignment="1" applyProtection="1">
      <alignment vertical="center"/>
    </xf>
    <xf numFmtId="0" fontId="19" fillId="6" borderId="9" xfId="9" applyNumberFormat="1" applyFont="1" applyFill="1" applyBorder="1" applyAlignment="1" applyProtection="1">
      <alignment vertical="center"/>
    </xf>
    <xf numFmtId="0" fontId="18" fillId="8" borderId="1" xfId="9" applyNumberFormat="1" applyFont="1" applyFill="1" applyBorder="1" applyAlignment="1" applyProtection="1">
      <alignment horizontal="left" vertical="center"/>
      <protection hidden="1"/>
    </xf>
    <xf numFmtId="0" fontId="19" fillId="6" borderId="2" xfId="9" applyNumberFormat="1" applyFont="1" applyFill="1" applyBorder="1" applyAlignment="1" applyProtection="1">
      <protection locked="0"/>
    </xf>
    <xf numFmtId="0" fontId="19" fillId="0" borderId="1" xfId="9" applyNumberFormat="1" applyFont="1" applyFill="1" applyBorder="1" applyAlignment="1" applyProtection="1"/>
    <xf numFmtId="0" fontId="19" fillId="6" borderId="2" xfId="9" applyNumberFormat="1" applyFont="1" applyFill="1" applyBorder="1" applyAlignment="1" applyProtection="1">
      <alignment horizontal="left" vertical="center"/>
    </xf>
    <xf numFmtId="0" fontId="31" fillId="0" borderId="1" xfId="9" applyNumberFormat="1" applyFont="1" applyFill="1" applyBorder="1" applyAlignment="1" applyProtection="1"/>
    <xf numFmtId="0" fontId="30" fillId="0" borderId="7" xfId="9" applyNumberFormat="1" applyFont="1" applyFill="1" applyBorder="1" applyAlignment="1" applyProtection="1"/>
    <xf numFmtId="167" fontId="30" fillId="0" borderId="7" xfId="9" applyNumberFormat="1" applyFont="1" applyFill="1" applyBorder="1" applyAlignment="1" applyProtection="1">
      <alignment horizontal="center"/>
    </xf>
    <xf numFmtId="0" fontId="19" fillId="6" borderId="13" xfId="9" applyNumberFormat="1" applyFont="1" applyFill="1" applyBorder="1" applyAlignment="1" applyProtection="1">
      <protection locked="0"/>
    </xf>
    <xf numFmtId="0" fontId="31" fillId="0" borderId="14" xfId="9" applyNumberFormat="1" applyFont="1" applyFill="1" applyBorder="1" applyAlignment="1" applyProtection="1"/>
    <xf numFmtId="0" fontId="30" fillId="0" borderId="14" xfId="9" applyNumberFormat="1" applyFont="1" applyFill="1" applyBorder="1" applyAlignment="1" applyProtection="1"/>
    <xf numFmtId="167" fontId="30" fillId="0" borderId="14" xfId="9" applyNumberFormat="1" applyFont="1" applyFill="1" applyBorder="1" applyAlignment="1" applyProtection="1">
      <alignment horizontal="center"/>
    </xf>
    <xf numFmtId="0" fontId="30" fillId="0" borderId="1" xfId="9" applyNumberFormat="1" applyFont="1" applyFill="1" applyBorder="1" applyAlignment="1" applyProtection="1"/>
    <xf numFmtId="168" fontId="16" fillId="0" borderId="1" xfId="9" applyNumberFormat="1" applyFont="1" applyFill="1" applyBorder="1" applyAlignment="1" applyProtection="1">
      <alignment horizontal="right" vertical="center"/>
    </xf>
    <xf numFmtId="167" fontId="30" fillId="0" borderId="1" xfId="9" applyNumberFormat="1" applyFont="1" applyFill="1" applyBorder="1" applyAlignment="1" applyProtection="1">
      <alignment horizontal="center"/>
    </xf>
    <xf numFmtId="0" fontId="18" fillId="8" borderId="7" xfId="9" applyNumberFormat="1" applyFont="1" applyFill="1" applyBorder="1" applyAlignment="1" applyProtection="1">
      <alignment horizontal="left" vertical="center"/>
      <protection hidden="1"/>
    </xf>
    <xf numFmtId="0" fontId="19" fillId="6" borderId="13" xfId="9" applyNumberFormat="1" applyFont="1" applyFill="1" applyBorder="1" applyAlignment="1" applyProtection="1">
      <alignment vertical="top"/>
    </xf>
    <xf numFmtId="0" fontId="30" fillId="0" borderId="15" xfId="9" applyNumberFormat="1" applyFont="1" applyFill="1" applyBorder="1" applyAlignment="1" applyProtection="1"/>
    <xf numFmtId="0" fontId="30" fillId="0" borderId="16" xfId="9" applyNumberFormat="1" applyFont="1" applyFill="1" applyBorder="1" applyAlignment="1" applyProtection="1"/>
    <xf numFmtId="171" fontId="16" fillId="6" borderId="7" xfId="7" applyNumberFormat="1" applyFont="1" applyFill="1" applyBorder="1" applyAlignment="1" applyProtection="1">
      <alignment horizontal="right"/>
      <protection locked="0"/>
    </xf>
    <xf numFmtId="167" fontId="30" fillId="0" borderId="16" xfId="9" applyNumberFormat="1" applyFont="1" applyFill="1" applyBorder="1" applyAlignment="1" applyProtection="1">
      <alignment horizontal="center"/>
    </xf>
    <xf numFmtId="0" fontId="19" fillId="0" borderId="7" xfId="9" applyNumberFormat="1" applyFont="1" applyFill="1" applyBorder="1" applyAlignment="1" applyProtection="1"/>
    <xf numFmtId="0" fontId="31" fillId="0" borderId="15" xfId="9" applyNumberFormat="1" applyFont="1" applyFill="1" applyBorder="1" applyAlignment="1" applyProtection="1"/>
    <xf numFmtId="167" fontId="30" fillId="0" borderId="15" xfId="9" applyNumberFormat="1" applyFont="1" applyFill="1" applyBorder="1" applyAlignment="1" applyProtection="1">
      <alignment horizontal="center"/>
    </xf>
    <xf numFmtId="165" fontId="30" fillId="0" borderId="16" xfId="13" applyNumberFormat="1" applyFont="1" applyFill="1" applyBorder="1" applyAlignment="1" applyProtection="1"/>
    <xf numFmtId="0" fontId="19" fillId="0" borderId="16" xfId="9" applyNumberFormat="1" applyFont="1" applyFill="1" applyBorder="1" applyAlignment="1" applyProtection="1"/>
    <xf numFmtId="0" fontId="30" fillId="0" borderId="11" xfId="9" applyNumberFormat="1" applyFont="1" applyFill="1" applyBorder="1" applyAlignment="1" applyProtection="1"/>
    <xf numFmtId="0" fontId="30" fillId="0" borderId="17" xfId="9" applyNumberFormat="1" applyFont="1" applyFill="1" applyBorder="1" applyAlignment="1" applyProtection="1"/>
    <xf numFmtId="167" fontId="30" fillId="0" borderId="17" xfId="9" applyNumberFormat="1" applyFont="1" applyFill="1" applyBorder="1" applyAlignment="1" applyProtection="1">
      <alignment horizontal="center"/>
    </xf>
    <xf numFmtId="0" fontId="19" fillId="6" borderId="3" xfId="9" applyNumberFormat="1" applyFont="1" applyFill="1" applyBorder="1" applyAlignment="1" applyProtection="1">
      <alignment vertical="center"/>
      <protection locked="0"/>
    </xf>
    <xf numFmtId="0" fontId="18" fillId="8" borderId="6" xfId="9" applyNumberFormat="1" applyFont="1" applyFill="1" applyBorder="1" applyAlignment="1" applyProtection="1">
      <protection hidden="1"/>
    </xf>
    <xf numFmtId="0" fontId="19" fillId="6" borderId="3" xfId="9" applyNumberFormat="1" applyFont="1" applyFill="1" applyBorder="1" applyAlignment="1" applyProtection="1">
      <alignment vertical="center"/>
    </xf>
    <xf numFmtId="0" fontId="19" fillId="6" borderId="16" xfId="9" applyNumberFormat="1" applyFont="1" applyFill="1" applyBorder="1" applyAlignment="1" applyProtection="1">
      <alignment vertical="center"/>
      <protection locked="0"/>
    </xf>
    <xf numFmtId="0" fontId="31" fillId="0" borderId="9" xfId="9" applyNumberFormat="1" applyFont="1" applyFill="1" applyBorder="1" applyAlignment="1" applyProtection="1"/>
    <xf numFmtId="0" fontId="19" fillId="6" borderId="15" xfId="9" applyNumberFormat="1" applyFont="1" applyFill="1" applyBorder="1" applyAlignment="1" applyProtection="1">
      <alignment vertical="center"/>
      <protection locked="0"/>
    </xf>
    <xf numFmtId="0" fontId="19" fillId="6" borderId="7" xfId="9" applyNumberFormat="1" applyFont="1" applyFill="1" applyBorder="1" applyAlignment="1" applyProtection="1">
      <alignment horizontal="center" vertical="center"/>
    </xf>
    <xf numFmtId="0" fontId="19" fillId="6" borderId="2" xfId="9" applyNumberFormat="1" applyFont="1" applyFill="1" applyBorder="1" applyAlignment="1" applyProtection="1"/>
    <xf numFmtId="0" fontId="19" fillId="6" borderId="0" xfId="9" applyNumberFormat="1" applyFont="1" applyFill="1" applyBorder="1" applyAlignment="1" applyProtection="1"/>
    <xf numFmtId="0" fontId="19" fillId="6" borderId="3" xfId="9" applyNumberFormat="1" applyFont="1" applyFill="1" applyBorder="1" applyAlignment="1" applyProtection="1"/>
    <xf numFmtId="168" fontId="19" fillId="6" borderId="4" xfId="9" applyNumberFormat="1" applyFont="1" applyFill="1" applyBorder="1" applyAlignment="1" applyProtection="1"/>
    <xf numFmtId="168" fontId="19" fillId="6" borderId="5" xfId="9" applyNumberFormat="1" applyFont="1" applyFill="1" applyBorder="1" applyAlignment="1" applyProtection="1"/>
    <xf numFmtId="168" fontId="19" fillId="6" borderId="6" xfId="9" applyNumberFormat="1" applyFont="1" applyFill="1" applyBorder="1" applyAlignment="1" applyProtection="1"/>
    <xf numFmtId="0" fontId="19" fillId="6" borderId="4" xfId="9" applyNumberFormat="1" applyFont="1" applyFill="1" applyBorder="1" applyAlignment="1" applyProtection="1"/>
    <xf numFmtId="9" fontId="19" fillId="6" borderId="5" xfId="16" applyFont="1" applyFill="1" applyBorder="1" applyAlignment="1" applyProtection="1"/>
    <xf numFmtId="0" fontId="19" fillId="6" borderId="6" xfId="9" applyNumberFormat="1" applyFont="1" applyFill="1" applyBorder="1" applyAlignment="1" applyProtection="1"/>
    <xf numFmtId="0" fontId="19" fillId="6" borderId="5" xfId="9" applyNumberFormat="1" applyFont="1" applyFill="1" applyBorder="1" applyAlignment="1" applyProtection="1"/>
    <xf numFmtId="2" fontId="19" fillId="6" borderId="13" xfId="9" applyNumberFormat="1" applyFont="1" applyFill="1" applyBorder="1" applyAlignment="1" applyProtection="1"/>
    <xf numFmtId="2" fontId="19" fillId="6" borderId="18" xfId="9" applyNumberFormat="1" applyFont="1" applyFill="1" applyBorder="1" applyAlignment="1" applyProtection="1"/>
    <xf numFmtId="2" fontId="19" fillId="6" borderId="19" xfId="9" applyNumberFormat="1" applyFont="1" applyFill="1" applyBorder="1" applyAlignment="1" applyProtection="1"/>
    <xf numFmtId="42" fontId="48" fillId="5" borderId="7" xfId="7" applyNumberFormat="1" applyFont="1" applyFill="1" applyBorder="1" applyAlignment="1" applyProtection="1">
      <alignment vertical="center"/>
      <protection locked="0"/>
    </xf>
    <xf numFmtId="164" fontId="48" fillId="5" borderId="5" xfId="9" applyNumberFormat="1" applyFont="1" applyFill="1" applyBorder="1" applyAlignment="1" applyProtection="1">
      <alignment horizontal="center" vertical="center"/>
      <protection locked="0"/>
    </xf>
    <xf numFmtId="5" fontId="48" fillId="5" borderId="5" xfId="9" applyNumberFormat="1" applyFont="1" applyFill="1" applyBorder="1" applyAlignment="1" applyProtection="1">
      <alignment horizontal="center" vertical="center"/>
      <protection locked="0"/>
    </xf>
    <xf numFmtId="5" fontId="16" fillId="9" borderId="0" xfId="9" applyNumberFormat="1" applyFont="1" applyFill="1" applyBorder="1" applyAlignment="1" applyProtection="1">
      <alignment horizontal="center" vertical="center"/>
    </xf>
    <xf numFmtId="5" fontId="48" fillId="5" borderId="7" xfId="9" applyNumberFormat="1" applyFont="1" applyFill="1" applyBorder="1" applyAlignment="1" applyProtection="1">
      <alignment horizontal="right"/>
      <protection locked="0"/>
    </xf>
    <xf numFmtId="5" fontId="16" fillId="7" borderId="7" xfId="7" applyNumberFormat="1" applyFont="1" applyFill="1" applyBorder="1" applyAlignment="1" applyProtection="1">
      <alignment horizontal="right"/>
      <protection locked="0"/>
    </xf>
    <xf numFmtId="0" fontId="19" fillId="0" borderId="15" xfId="9" applyNumberFormat="1" applyFont="1" applyFill="1" applyBorder="1" applyAlignment="1" applyProtection="1"/>
    <xf numFmtId="172" fontId="54" fillId="0" borderId="9" xfId="9" applyNumberFormat="1" applyFont="1" applyFill="1" applyBorder="1" applyAlignment="1" applyProtection="1">
      <alignment vertical="center"/>
      <protection locked="0"/>
    </xf>
    <xf numFmtId="0" fontId="47" fillId="4" borderId="2" xfId="0" applyNumberFormat="1" applyFont="1" applyFill="1" applyBorder="1" applyAlignment="1" applyProtection="1">
      <alignment horizontal="left" indent="7"/>
    </xf>
    <xf numFmtId="42" fontId="16" fillId="9" borderId="0" xfId="9" applyNumberFormat="1" applyFont="1" applyFill="1" applyBorder="1" applyAlignment="1" applyProtection="1">
      <alignment horizontal="center" vertical="center"/>
    </xf>
    <xf numFmtId="5" fontId="48" fillId="0" borderId="8" xfId="9" applyNumberFormat="1" applyFont="1" applyFill="1" applyBorder="1" applyAlignment="1" applyProtection="1">
      <alignment horizontal="center" vertical="center"/>
      <protection locked="0"/>
    </xf>
    <xf numFmtId="5" fontId="16" fillId="0" borderId="8" xfId="9" applyNumberFormat="1" applyFont="1" applyFill="1" applyBorder="1" applyAlignment="1" applyProtection="1">
      <alignment horizontal="center" vertical="center"/>
    </xf>
    <xf numFmtId="5" fontId="16" fillId="9" borderId="8" xfId="9" applyNumberFormat="1" applyFont="1" applyFill="1" applyBorder="1" applyAlignment="1" applyProtection="1">
      <alignment horizontal="center" vertical="center"/>
    </xf>
    <xf numFmtId="5" fontId="18" fillId="8" borderId="1" xfId="9" applyNumberFormat="1" applyFont="1" applyFill="1" applyBorder="1" applyAlignment="1" applyProtection="1">
      <alignment horizontal="center"/>
      <protection hidden="1"/>
    </xf>
    <xf numFmtId="5" fontId="18" fillId="8" borderId="1" xfId="1" applyNumberFormat="1" applyFont="1" applyFill="1" applyBorder="1" applyAlignment="1" applyProtection="1">
      <alignment horizontal="center"/>
      <protection hidden="1"/>
    </xf>
    <xf numFmtId="5" fontId="18" fillId="8" borderId="1" xfId="9" applyNumberFormat="1" applyFont="1" applyFill="1" applyBorder="1" applyAlignment="1" applyProtection="1">
      <alignment horizontal="center" vertical="center"/>
      <protection hidden="1"/>
    </xf>
    <xf numFmtId="0" fontId="19" fillId="5" borderId="1" xfId="9" applyNumberFormat="1" applyFont="1" applyFill="1" applyBorder="1" applyAlignment="1" applyProtection="1">
      <alignment horizontal="left"/>
    </xf>
    <xf numFmtId="0" fontId="21" fillId="0" borderId="16" xfId="9" applyFont="1" applyFill="1" applyBorder="1" applyAlignment="1" applyProtection="1"/>
    <xf numFmtId="164" fontId="18" fillId="8" borderId="1" xfId="9" applyNumberFormat="1" applyFont="1" applyFill="1" applyBorder="1" applyAlignment="1" applyProtection="1">
      <alignment horizontal="center"/>
      <protection hidden="1"/>
    </xf>
    <xf numFmtId="168" fontId="18" fillId="8" borderId="7" xfId="9" applyNumberFormat="1" applyFont="1" applyFill="1" applyBorder="1" applyAlignment="1" applyProtection="1">
      <alignment horizontal="center" vertical="center"/>
      <protection hidden="1"/>
    </xf>
    <xf numFmtId="168" fontId="18" fillId="8" borderId="1" xfId="9" applyNumberFormat="1" applyFont="1" applyFill="1" applyBorder="1" applyAlignment="1" applyProtection="1">
      <alignment horizontal="center"/>
      <protection hidden="1"/>
    </xf>
    <xf numFmtId="0" fontId="5" fillId="6" borderId="7" xfId="9" applyNumberFormat="1" applyFont="1" applyFill="1" applyBorder="1" applyAlignment="1" applyProtection="1">
      <alignment vertical="center"/>
    </xf>
    <xf numFmtId="0" fontId="54" fillId="5" borderId="10" xfId="9" applyFont="1" applyFill="1" applyBorder="1" applyAlignment="1" applyProtection="1">
      <alignment vertical="center"/>
      <protection locked="0"/>
    </xf>
    <xf numFmtId="0" fontId="54" fillId="0" borderId="9" xfId="9" applyFont="1" applyFill="1" applyBorder="1" applyAlignment="1" applyProtection="1">
      <alignment vertical="center"/>
      <protection locked="0"/>
    </xf>
    <xf numFmtId="0" fontId="67" fillId="0" borderId="0" xfId="0" applyFont="1"/>
    <xf numFmtId="5" fontId="18" fillId="8" borderId="0" xfId="1" applyNumberFormat="1" applyFont="1" applyFill="1" applyBorder="1" applyAlignment="1" applyProtection="1">
      <alignment horizontal="center"/>
      <protection hidden="1"/>
    </xf>
    <xf numFmtId="172" fontId="68" fillId="0" borderId="7" xfId="0" applyNumberFormat="1" applyFont="1" applyFill="1" applyBorder="1"/>
    <xf numFmtId="9" fontId="0" fillId="0" borderId="0" xfId="0" applyNumberFormat="1"/>
    <xf numFmtId="172" fontId="0" fillId="0" borderId="0" xfId="0" applyNumberFormat="1"/>
    <xf numFmtId="172" fontId="0" fillId="0" borderId="0" xfId="1" applyNumberFormat="1" applyFont="1"/>
    <xf numFmtId="7" fontId="16" fillId="7" borderId="7" xfId="7" applyNumberFormat="1" applyFont="1" applyFill="1" applyBorder="1" applyAlignment="1" applyProtection="1">
      <alignment horizontal="right"/>
      <protection locked="0"/>
    </xf>
    <xf numFmtId="0" fontId="56" fillId="0" borderId="0" xfId="0" applyFont="1" applyFill="1" applyBorder="1" applyAlignment="1">
      <alignment wrapText="1"/>
    </xf>
    <xf numFmtId="9" fontId="18" fillId="8" borderId="1" xfId="13" applyFont="1" applyFill="1" applyBorder="1" applyAlignment="1" applyProtection="1">
      <alignment horizontal="center"/>
      <protection hidden="1"/>
    </xf>
    <xf numFmtId="0" fontId="31" fillId="0" borderId="7" xfId="9" applyNumberFormat="1" applyFont="1" applyFill="1" applyBorder="1" applyAlignment="1" applyProtection="1"/>
    <xf numFmtId="0" fontId="0" fillId="0" borderId="0" xfId="0" applyFill="1"/>
    <xf numFmtId="164" fontId="16" fillId="0" borderId="7" xfId="18" applyNumberFormat="1" applyFont="1" applyFill="1" applyBorder="1" applyAlignment="1" applyProtection="1">
      <alignment horizontal="right"/>
    </xf>
    <xf numFmtId="164" fontId="16" fillId="0" borderId="9" xfId="9" applyNumberFormat="1" applyFont="1" applyFill="1" applyBorder="1" applyAlignment="1" applyProtection="1">
      <alignment vertical="center"/>
    </xf>
    <xf numFmtId="0" fontId="79" fillId="0" borderId="0" xfId="22" applyFont="1" applyAlignment="1">
      <alignment horizontal="center"/>
    </xf>
    <xf numFmtId="0" fontId="79" fillId="0" borderId="0" xfId="22" applyFont="1"/>
    <xf numFmtId="0" fontId="79" fillId="0" borderId="7" xfId="22" applyFont="1" applyBorder="1"/>
    <xf numFmtId="0" fontId="77" fillId="0" borderId="0" xfId="22"/>
    <xf numFmtId="0" fontId="79" fillId="0" borderId="0" xfId="22" applyFont="1" applyAlignment="1">
      <alignment horizontal="left"/>
    </xf>
    <xf numFmtId="0" fontId="79" fillId="0" borderId="0" xfId="22" applyFont="1" applyAlignment="1"/>
    <xf numFmtId="171" fontId="79" fillId="0" borderId="7" xfId="22" applyNumberFormat="1" applyFont="1" applyBorder="1"/>
    <xf numFmtId="0" fontId="80" fillId="11" borderId="0" xfId="22" applyFont="1" applyFill="1"/>
    <xf numFmtId="164" fontId="79" fillId="0" borderId="7" xfId="22" applyNumberFormat="1" applyFont="1" applyFill="1" applyBorder="1"/>
    <xf numFmtId="164" fontId="79" fillId="0" borderId="7" xfId="22" applyNumberFormat="1" applyFont="1" applyBorder="1"/>
    <xf numFmtId="9" fontId="79" fillId="0" borderId="7" xfId="22" applyNumberFormat="1" applyFont="1" applyFill="1" applyBorder="1"/>
    <xf numFmtId="9" fontId="79" fillId="0" borderId="7" xfId="22" applyNumberFormat="1" applyFont="1" applyBorder="1"/>
    <xf numFmtId="44" fontId="77" fillId="0" borderId="0" xfId="22" applyNumberFormat="1"/>
    <xf numFmtId="0" fontId="79" fillId="0" borderId="0" xfId="22" applyFont="1" applyBorder="1"/>
    <xf numFmtId="3" fontId="79" fillId="0" borderId="0" xfId="22" applyNumberFormat="1" applyFont="1" applyBorder="1"/>
    <xf numFmtId="164" fontId="79" fillId="13" borderId="7" xfId="22" applyNumberFormat="1" applyFont="1" applyFill="1" applyBorder="1"/>
    <xf numFmtId="0" fontId="79" fillId="0" borderId="3" xfId="22" applyFont="1" applyBorder="1" applyAlignment="1"/>
    <xf numFmtId="164" fontId="79" fillId="0" borderId="7" xfId="22" applyNumberFormat="1" applyFont="1" applyBorder="1" applyAlignment="1"/>
    <xf numFmtId="0" fontId="79" fillId="12" borderId="0" xfId="22" applyFont="1" applyFill="1"/>
    <xf numFmtId="168" fontId="79" fillId="0" borderId="7" xfId="22" applyNumberFormat="1" applyFont="1" applyBorder="1"/>
    <xf numFmtId="0" fontId="79" fillId="13" borderId="7" xfId="22" applyFont="1" applyFill="1" applyBorder="1"/>
    <xf numFmtId="0" fontId="78" fillId="0" borderId="0" xfId="22" applyFont="1"/>
    <xf numFmtId="0" fontId="79" fillId="0" borderId="7" xfId="22" applyFont="1" applyBorder="1" applyAlignment="1">
      <alignment horizontal="center"/>
    </xf>
    <xf numFmtId="171" fontId="79" fillId="0" borderId="0" xfId="22" applyNumberFormat="1" applyFont="1" applyFill="1" applyBorder="1"/>
    <xf numFmtId="0" fontId="79" fillId="0" borderId="7" xfId="22" applyFont="1" applyFill="1" applyBorder="1"/>
    <xf numFmtId="9" fontId="79" fillId="0" borderId="0" xfId="23" applyFont="1"/>
    <xf numFmtId="164" fontId="79" fillId="0" borderId="0" xfId="22" applyNumberFormat="1" applyFont="1" applyBorder="1"/>
    <xf numFmtId="164" fontId="79" fillId="0" borderId="0" xfId="22" applyNumberFormat="1" applyFont="1"/>
    <xf numFmtId="173" fontId="79" fillId="0" borderId="0" xfId="22" applyNumberFormat="1" applyFont="1"/>
    <xf numFmtId="9" fontId="79" fillId="0" borderId="0" xfId="22" applyNumberFormat="1" applyFont="1"/>
    <xf numFmtId="168" fontId="79" fillId="0" borderId="0" xfId="22" applyNumberFormat="1" applyFont="1"/>
    <xf numFmtId="44" fontId="79" fillId="0" borderId="0" xfId="22" applyNumberFormat="1" applyFont="1"/>
    <xf numFmtId="44" fontId="79" fillId="0" borderId="0" xfId="24" applyFont="1"/>
    <xf numFmtId="0" fontId="44" fillId="4" borderId="2" xfId="0" applyNumberFormat="1" applyFont="1" applyFill="1" applyBorder="1" applyAlignment="1" applyProtection="1">
      <alignment horizontal="left" vertical="center" wrapText="1" indent="4"/>
    </xf>
    <xf numFmtId="0" fontId="44" fillId="4" borderId="0" xfId="0" applyNumberFormat="1" applyFont="1" applyFill="1" applyBorder="1" applyAlignment="1" applyProtection="1">
      <alignment horizontal="left" vertical="center" wrapText="1" indent="4"/>
    </xf>
    <xf numFmtId="0" fontId="44" fillId="4" borderId="3" xfId="0" applyNumberFormat="1" applyFont="1" applyFill="1" applyBorder="1" applyAlignment="1" applyProtection="1">
      <alignment horizontal="left" vertical="center" wrapText="1" indent="4"/>
    </xf>
    <xf numFmtId="0" fontId="53" fillId="4" borderId="20" xfId="9" applyNumberFormat="1" applyFont="1" applyFill="1" applyBorder="1" applyAlignment="1" applyProtection="1">
      <alignment horizontal="center" vertical="top"/>
    </xf>
    <xf numFmtId="0" fontId="53" fillId="4" borderId="21" xfId="9" applyNumberFormat="1" applyFont="1" applyFill="1" applyBorder="1" applyAlignment="1" applyProtection="1">
      <alignment horizontal="center" vertical="top"/>
    </xf>
    <xf numFmtId="0" fontId="53" fillId="4" borderId="12" xfId="9" applyNumberFormat="1" applyFont="1" applyFill="1" applyBorder="1" applyAlignment="1" applyProtection="1">
      <alignment horizontal="center" vertical="top"/>
    </xf>
    <xf numFmtId="0" fontId="53" fillId="4" borderId="4" xfId="9" applyNumberFormat="1" applyFont="1" applyFill="1" applyBorder="1" applyAlignment="1" applyProtection="1">
      <alignment horizontal="center" vertical="top"/>
    </xf>
    <xf numFmtId="0" fontId="53" fillId="4" borderId="5" xfId="9" applyNumberFormat="1" applyFont="1" applyFill="1" applyBorder="1" applyAlignment="1" applyProtection="1">
      <alignment horizontal="center" vertical="top"/>
    </xf>
    <xf numFmtId="0" fontId="53" fillId="4" borderId="6" xfId="9" applyNumberFormat="1" applyFont="1" applyFill="1" applyBorder="1" applyAlignment="1" applyProtection="1">
      <alignment horizontal="center" vertical="top"/>
    </xf>
    <xf numFmtId="0" fontId="43" fillId="4" borderId="20" xfId="0" applyNumberFormat="1" applyFont="1" applyFill="1" applyBorder="1" applyAlignment="1" applyProtection="1">
      <alignment horizontal="center"/>
    </xf>
    <xf numFmtId="0" fontId="43" fillId="4" borderId="21" xfId="0" applyNumberFormat="1" applyFont="1" applyFill="1" applyBorder="1" applyAlignment="1" applyProtection="1">
      <alignment horizontal="center"/>
    </xf>
    <xf numFmtId="0" fontId="43" fillId="4" borderId="12" xfId="0" applyNumberFormat="1" applyFont="1" applyFill="1" applyBorder="1" applyAlignment="1" applyProtection="1">
      <alignment horizontal="center"/>
    </xf>
    <xf numFmtId="0" fontId="52" fillId="4" borderId="4" xfId="9" applyNumberFormat="1" applyFont="1" applyFill="1" applyBorder="1" applyAlignment="1" applyProtection="1">
      <alignment horizontal="center" vertical="center"/>
    </xf>
    <xf numFmtId="0" fontId="52" fillId="4" borderId="5" xfId="9" applyNumberFormat="1" applyFont="1" applyFill="1" applyBorder="1" applyAlignment="1" applyProtection="1">
      <alignment horizontal="center" vertical="center"/>
    </xf>
    <xf numFmtId="0" fontId="52" fillId="4" borderId="6" xfId="9" applyNumberFormat="1" applyFont="1" applyFill="1" applyBorder="1" applyAlignment="1" applyProtection="1">
      <alignment horizontal="center" vertical="center"/>
    </xf>
    <xf numFmtId="0" fontId="59" fillId="0" borderId="2" xfId="9" applyNumberFormat="1" applyFont="1" applyBorder="1" applyAlignment="1" applyProtection="1">
      <alignment horizontal="left" wrapText="1"/>
    </xf>
    <xf numFmtId="0" fontId="59" fillId="0" borderId="0" xfId="9" applyNumberFormat="1" applyFont="1" applyBorder="1" applyAlignment="1" applyProtection="1">
      <alignment horizontal="left" wrapText="1"/>
    </xf>
    <xf numFmtId="0" fontId="59" fillId="0" borderId="3" xfId="9" applyNumberFormat="1" applyFont="1" applyBorder="1" applyAlignment="1" applyProtection="1">
      <alignment horizontal="left" wrapText="1"/>
    </xf>
    <xf numFmtId="0" fontId="44" fillId="4" borderId="2" xfId="0" applyNumberFormat="1" applyFont="1" applyFill="1" applyBorder="1" applyAlignment="1" applyProtection="1">
      <alignment horizontal="left" vertical="center" wrapText="1"/>
    </xf>
    <xf numFmtId="0" fontId="44" fillId="4" borderId="0" xfId="0" applyNumberFormat="1" applyFont="1" applyFill="1" applyBorder="1" applyAlignment="1" applyProtection="1">
      <alignment horizontal="left" vertical="center" wrapText="1"/>
    </xf>
    <xf numFmtId="0" fontId="44" fillId="4" borderId="3" xfId="0" applyNumberFormat="1" applyFont="1" applyFill="1" applyBorder="1" applyAlignment="1" applyProtection="1">
      <alignment horizontal="left" vertical="center" wrapText="1"/>
    </xf>
    <xf numFmtId="0" fontId="44" fillId="4" borderId="2" xfId="0" applyNumberFormat="1" applyFont="1" applyFill="1" applyBorder="1" applyAlignment="1" applyProtection="1">
      <alignment horizontal="left" wrapText="1"/>
    </xf>
    <xf numFmtId="0" fontId="44" fillId="4" borderId="0" xfId="0" applyNumberFormat="1" applyFont="1" applyFill="1" applyBorder="1" applyAlignment="1" applyProtection="1">
      <alignment horizontal="left" wrapText="1"/>
    </xf>
    <xf numFmtId="0" fontId="44" fillId="4" borderId="3" xfId="0" applyNumberFormat="1" applyFont="1" applyFill="1" applyBorder="1" applyAlignment="1" applyProtection="1">
      <alignment horizontal="left" wrapText="1"/>
    </xf>
    <xf numFmtId="0" fontId="60" fillId="4" borderId="20" xfId="9" applyNumberFormat="1" applyFont="1" applyFill="1" applyBorder="1" applyAlignment="1" applyProtection="1">
      <alignment horizontal="center" vertical="center"/>
    </xf>
    <xf numFmtId="0" fontId="60" fillId="4" borderId="21" xfId="9" applyNumberFormat="1" applyFont="1" applyFill="1" applyBorder="1" applyAlignment="1" applyProtection="1">
      <alignment horizontal="center" vertical="center"/>
    </xf>
    <xf numFmtId="0" fontId="60" fillId="4" borderId="12" xfId="9" applyNumberFormat="1" applyFont="1" applyFill="1" applyBorder="1" applyAlignment="1" applyProtection="1">
      <alignment horizontal="center" vertical="center"/>
    </xf>
    <xf numFmtId="0" fontId="6" fillId="4" borderId="2" xfId="9" applyNumberFormat="1" applyFont="1" applyFill="1" applyBorder="1" applyAlignment="1" applyProtection="1">
      <alignment horizontal="left" vertical="top" wrapText="1"/>
    </xf>
    <xf numFmtId="0" fontId="60" fillId="4" borderId="0" xfId="9" applyNumberFormat="1" applyFont="1" applyFill="1" applyBorder="1" applyAlignment="1" applyProtection="1">
      <alignment horizontal="left" vertical="top" wrapText="1"/>
    </xf>
    <xf numFmtId="0" fontId="60" fillId="4" borderId="3" xfId="9" applyNumberFormat="1" applyFont="1" applyFill="1" applyBorder="1" applyAlignment="1" applyProtection="1">
      <alignment horizontal="left" vertical="top" wrapText="1"/>
    </xf>
    <xf numFmtId="0" fontId="61" fillId="0" borderId="10" xfId="7" applyFont="1" applyBorder="1" applyAlignment="1" applyProtection="1">
      <alignment horizontal="left" vertical="center" wrapText="1"/>
    </xf>
    <xf numFmtId="0" fontId="62" fillId="0" borderId="8" xfId="7" applyFont="1" applyBorder="1" applyAlignment="1" applyProtection="1">
      <alignment horizontal="left" vertical="center"/>
    </xf>
    <xf numFmtId="0" fontId="62" fillId="0" borderId="9" xfId="7" applyFont="1" applyBorder="1" applyAlignment="1" applyProtection="1">
      <alignment horizontal="left" vertical="center"/>
    </xf>
    <xf numFmtId="0" fontId="50" fillId="4" borderId="10" xfId="7" applyFont="1" applyFill="1" applyBorder="1" applyAlignment="1" applyProtection="1">
      <alignment horizontal="left" vertical="top" wrapText="1"/>
      <protection locked="0"/>
    </xf>
    <xf numFmtId="0" fontId="50" fillId="4" borderId="8" xfId="7" applyFont="1" applyFill="1" applyBorder="1" applyAlignment="1" applyProtection="1">
      <alignment horizontal="left" vertical="top" wrapText="1"/>
      <protection locked="0"/>
    </xf>
    <xf numFmtId="0" fontId="50" fillId="4" borderId="9" xfId="7" applyFont="1" applyFill="1" applyBorder="1" applyAlignment="1" applyProtection="1">
      <alignment horizontal="left" vertical="top" wrapText="1"/>
      <protection locked="0"/>
    </xf>
    <xf numFmtId="0" fontId="52" fillId="0" borderId="10" xfId="7" applyFont="1" applyBorder="1" applyAlignment="1" applyProtection="1">
      <alignment horizontal="center" vertical="center"/>
    </xf>
    <xf numFmtId="0" fontId="41" fillId="0" borderId="8" xfId="7" applyFont="1" applyBorder="1" applyAlignment="1" applyProtection="1">
      <alignment horizontal="center" vertical="center"/>
    </xf>
    <xf numFmtId="0" fontId="41" fillId="0" borderId="9" xfId="7" applyFont="1" applyBorder="1" applyAlignment="1" applyProtection="1">
      <alignment horizontal="center" vertical="center"/>
    </xf>
    <xf numFmtId="0" fontId="49" fillId="0" borderId="10" xfId="7" applyFont="1" applyBorder="1" applyAlignment="1" applyProtection="1">
      <alignment horizontal="left" vertical="center"/>
    </xf>
    <xf numFmtId="0" fontId="49" fillId="0" borderId="9" xfId="7" applyFont="1" applyBorder="1" applyAlignment="1" applyProtection="1">
      <alignment horizontal="left" vertical="center"/>
    </xf>
    <xf numFmtId="0" fontId="54" fillId="5" borderId="10" xfId="7" applyFont="1" applyFill="1" applyBorder="1" applyAlignment="1" applyProtection="1">
      <alignment horizontal="center" vertical="center"/>
      <protection locked="0"/>
    </xf>
    <xf numFmtId="0" fontId="54" fillId="5" borderId="9" xfId="7" applyFont="1" applyFill="1" applyBorder="1" applyAlignment="1" applyProtection="1">
      <alignment horizontal="center" vertical="center"/>
      <protection locked="0"/>
    </xf>
    <xf numFmtId="0" fontId="49" fillId="0" borderId="8" xfId="7" applyFont="1" applyBorder="1" applyAlignment="1" applyProtection="1">
      <alignment horizontal="left" vertical="center"/>
    </xf>
    <xf numFmtId="0" fontId="49" fillId="4" borderId="10" xfId="7" applyFont="1" applyFill="1" applyBorder="1" applyAlignment="1" applyProtection="1">
      <alignment horizontal="left" vertical="center"/>
    </xf>
    <xf numFmtId="0" fontId="49" fillId="4" borderId="8" xfId="7" applyFont="1" applyFill="1" applyBorder="1" applyAlignment="1" applyProtection="1">
      <alignment horizontal="left" vertical="center"/>
    </xf>
    <xf numFmtId="0" fontId="49" fillId="4" borderId="9" xfId="7" applyFont="1" applyFill="1" applyBorder="1" applyAlignment="1" applyProtection="1">
      <alignment horizontal="left" vertical="center"/>
    </xf>
    <xf numFmtId="44" fontId="54" fillId="4" borderId="10" xfId="7" applyNumberFormat="1" applyFont="1" applyFill="1" applyBorder="1" applyAlignment="1" applyProtection="1">
      <alignment horizontal="right" vertical="center"/>
    </xf>
    <xf numFmtId="44" fontId="54" fillId="4" borderId="8" xfId="7" applyNumberFormat="1" applyFont="1" applyFill="1" applyBorder="1" applyAlignment="1" applyProtection="1">
      <alignment horizontal="right" vertical="center"/>
    </xf>
    <xf numFmtId="44" fontId="54" fillId="4" borderId="9" xfId="7" applyNumberFormat="1" applyFont="1" applyFill="1" applyBorder="1" applyAlignment="1" applyProtection="1">
      <alignment horizontal="right" vertical="center"/>
    </xf>
    <xf numFmtId="0" fontId="48" fillId="0" borderId="10" xfId="9" applyFont="1" applyBorder="1" applyAlignment="1" applyProtection="1">
      <alignment horizontal="center" vertical="center"/>
    </xf>
    <xf numFmtId="0" fontId="59" fillId="0" borderId="8" xfId="9" applyFont="1" applyBorder="1" applyAlignment="1" applyProtection="1">
      <alignment horizontal="center" vertical="center"/>
    </xf>
    <xf numFmtId="0" fontId="59" fillId="0" borderId="9" xfId="9" applyFont="1" applyBorder="1" applyAlignment="1" applyProtection="1">
      <alignment horizontal="center" vertical="center"/>
    </xf>
    <xf numFmtId="0" fontId="52" fillId="0" borderId="10" xfId="9" applyFont="1" applyBorder="1" applyAlignment="1" applyProtection="1">
      <alignment horizontal="left" vertical="center" indent="24"/>
    </xf>
    <xf numFmtId="0" fontId="52" fillId="0" borderId="8" xfId="9" applyFont="1" applyBorder="1" applyAlignment="1" applyProtection="1">
      <alignment horizontal="left" vertical="center" indent="24"/>
    </xf>
    <xf numFmtId="0" fontId="52" fillId="0" borderId="9" xfId="9" applyFont="1" applyBorder="1" applyAlignment="1" applyProtection="1">
      <alignment horizontal="left" vertical="center" indent="24"/>
    </xf>
    <xf numFmtId="0" fontId="53" fillId="0" borderId="10" xfId="9" applyFont="1" applyBorder="1" applyAlignment="1" applyProtection="1">
      <alignment horizontal="center" vertical="center"/>
    </xf>
    <xf numFmtId="0" fontId="53" fillId="0" borderId="8" xfId="9" applyFont="1" applyBorder="1" applyAlignment="1" applyProtection="1">
      <alignment horizontal="center" vertical="center"/>
    </xf>
    <xf numFmtId="0" fontId="53" fillId="0" borderId="9" xfId="9" applyFont="1" applyBorder="1" applyAlignment="1" applyProtection="1">
      <alignment horizontal="center" vertical="center"/>
    </xf>
    <xf numFmtId="0" fontId="52" fillId="0" borderId="9" xfId="9" applyFont="1" applyBorder="1" applyAlignment="1" applyProtection="1">
      <alignment horizontal="center" vertical="center"/>
    </xf>
    <xf numFmtId="0" fontId="63" fillId="10" borderId="10" xfId="9" applyFont="1" applyFill="1" applyBorder="1" applyAlignment="1" applyProtection="1">
      <alignment horizontal="center" vertical="center"/>
      <protection locked="0"/>
    </xf>
    <xf numFmtId="0" fontId="63" fillId="10" borderId="9" xfId="9" applyFont="1" applyFill="1" applyBorder="1" applyAlignment="1" applyProtection="1">
      <alignment horizontal="center" vertical="center"/>
      <protection locked="0"/>
    </xf>
    <xf numFmtId="0" fontId="54" fillId="5" borderId="10" xfId="9" applyFont="1" applyFill="1" applyBorder="1" applyAlignment="1" applyProtection="1">
      <alignment horizontal="center" vertical="center"/>
    </xf>
    <xf numFmtId="0" fontId="54" fillId="5" borderId="8" xfId="9" applyFont="1" applyFill="1" applyBorder="1" applyAlignment="1" applyProtection="1">
      <alignment horizontal="center" vertical="center"/>
    </xf>
    <xf numFmtId="0" fontId="54" fillId="5" borderId="9" xfId="9" applyFont="1" applyFill="1" applyBorder="1" applyAlignment="1" applyProtection="1">
      <alignment horizontal="center" vertical="center"/>
    </xf>
    <xf numFmtId="0" fontId="2" fillId="4" borderId="10" xfId="9" applyFont="1" applyFill="1" applyBorder="1" applyAlignment="1" applyProtection="1">
      <alignment horizontal="center"/>
    </xf>
    <xf numFmtId="0" fontId="2" fillId="4" borderId="8" xfId="9" applyFont="1" applyFill="1" applyBorder="1" applyAlignment="1" applyProtection="1">
      <alignment horizontal="center"/>
    </xf>
    <xf numFmtId="0" fontId="2" fillId="4" borderId="9" xfId="9" applyFont="1" applyFill="1" applyBorder="1" applyAlignment="1" applyProtection="1">
      <alignment horizontal="center"/>
    </xf>
    <xf numFmtId="0" fontId="49" fillId="0" borderId="10" xfId="9" applyFont="1" applyBorder="1" applyAlignment="1" applyProtection="1"/>
    <xf numFmtId="0" fontId="49" fillId="0" borderId="9" xfId="9" applyFont="1" applyBorder="1" applyAlignment="1" applyProtection="1"/>
    <xf numFmtId="0" fontId="48" fillId="0" borderId="8" xfId="9" applyFont="1" applyBorder="1" applyAlignment="1" applyProtection="1">
      <alignment horizontal="center" vertical="center"/>
    </xf>
    <xf numFmtId="0" fontId="48" fillId="0" borderId="9" xfId="9" applyFont="1" applyBorder="1" applyAlignment="1" applyProtection="1">
      <alignment horizontal="center" vertical="center"/>
    </xf>
    <xf numFmtId="0" fontId="49" fillId="0" borderId="10" xfId="9" applyFont="1" applyFill="1" applyBorder="1" applyAlignment="1" applyProtection="1">
      <alignment vertical="center" wrapText="1"/>
    </xf>
    <xf numFmtId="0" fontId="49" fillId="0" borderId="9" xfId="9" applyFont="1" applyFill="1" applyBorder="1" applyAlignment="1" applyProtection="1">
      <alignment vertical="center" wrapText="1"/>
    </xf>
    <xf numFmtId="0" fontId="54" fillId="5" borderId="10" xfId="9" applyFont="1" applyFill="1" applyBorder="1" applyAlignment="1" applyProtection="1">
      <alignment horizontal="center" vertical="center"/>
      <protection locked="0"/>
    </xf>
    <xf numFmtId="0" fontId="54" fillId="5" borderId="9" xfId="9" applyFont="1" applyFill="1" applyBorder="1" applyAlignment="1" applyProtection="1">
      <alignment horizontal="center" vertical="center"/>
      <protection locked="0"/>
    </xf>
    <xf numFmtId="0" fontId="12" fillId="0" borderId="10" xfId="9" applyFont="1" applyFill="1" applyBorder="1" applyAlignment="1" applyProtection="1">
      <alignment horizontal="center"/>
    </xf>
    <xf numFmtId="0" fontId="12" fillId="0" borderId="9" xfId="9" applyFont="1" applyFill="1" applyBorder="1" applyAlignment="1" applyProtection="1">
      <alignment horizontal="center"/>
    </xf>
    <xf numFmtId="0" fontId="50" fillId="4" borderId="10" xfId="9" applyFont="1" applyFill="1" applyBorder="1" applyAlignment="1" applyProtection="1">
      <alignment horizontal="left" vertical="top" wrapText="1"/>
      <protection locked="0"/>
    </xf>
    <xf numFmtId="0" fontId="50" fillId="4" borderId="8" xfId="9" applyFont="1" applyFill="1" applyBorder="1" applyAlignment="1" applyProtection="1">
      <alignment horizontal="left" vertical="top" wrapText="1"/>
      <protection locked="0"/>
    </xf>
    <xf numFmtId="0" fontId="50" fillId="4" borderId="9" xfId="9" applyFont="1" applyFill="1" applyBorder="1" applyAlignment="1" applyProtection="1">
      <alignment horizontal="left" vertical="top" wrapText="1"/>
      <protection locked="0"/>
    </xf>
    <xf numFmtId="0" fontId="61" fillId="0" borderId="10" xfId="9" applyFont="1" applyBorder="1" applyAlignment="1" applyProtection="1">
      <alignment vertical="center" wrapText="1"/>
    </xf>
    <xf numFmtId="0" fontId="61" fillId="0" borderId="8" xfId="9" applyFont="1" applyBorder="1" applyAlignment="1" applyProtection="1">
      <alignment vertical="center" wrapText="1"/>
    </xf>
    <xf numFmtId="0" fontId="61" fillId="0" borderId="9" xfId="9" applyFont="1" applyBorder="1" applyAlignment="1" applyProtection="1">
      <alignment vertical="center" wrapText="1"/>
    </xf>
    <xf numFmtId="0" fontId="19" fillId="0" borderId="10" xfId="9" applyFont="1" applyFill="1" applyBorder="1" applyAlignment="1" applyProtection="1">
      <alignment horizontal="center" vertical="center"/>
    </xf>
    <xf numFmtId="0" fontId="19" fillId="0" borderId="8" xfId="9" applyFont="1" applyFill="1" applyBorder="1" applyAlignment="1" applyProtection="1">
      <alignment horizontal="center" vertical="center"/>
    </xf>
    <xf numFmtId="0" fontId="19" fillId="0" borderId="9" xfId="9" applyFont="1" applyFill="1" applyBorder="1" applyAlignment="1" applyProtection="1">
      <alignment horizontal="center" vertical="center"/>
    </xf>
    <xf numFmtId="0" fontId="20" fillId="0" borderId="10" xfId="9" applyFont="1" applyFill="1" applyBorder="1" applyAlignment="1" applyProtection="1">
      <alignment horizontal="center" vertical="center"/>
    </xf>
    <xf numFmtId="0" fontId="20" fillId="0" borderId="8" xfId="9" applyFont="1" applyFill="1" applyBorder="1" applyAlignment="1" applyProtection="1">
      <alignment horizontal="center" vertical="center"/>
    </xf>
    <xf numFmtId="0" fontId="20" fillId="0" borderId="9" xfId="9" applyFont="1" applyFill="1" applyBorder="1" applyAlignment="1" applyProtection="1">
      <alignment horizontal="center" vertical="center"/>
    </xf>
    <xf numFmtId="0" fontId="21" fillId="0" borderId="10" xfId="9" applyFont="1" applyFill="1" applyBorder="1" applyAlignment="1" applyProtection="1">
      <alignment horizontal="left" vertical="center"/>
    </xf>
    <xf numFmtId="0" fontId="21" fillId="0" borderId="9" xfId="9" applyFont="1" applyFill="1" applyBorder="1" applyAlignment="1" applyProtection="1">
      <alignment horizontal="left" vertical="center"/>
    </xf>
    <xf numFmtId="0" fontId="64" fillId="7" borderId="10" xfId="9" applyFont="1" applyFill="1" applyBorder="1" applyAlignment="1" applyProtection="1">
      <alignment horizontal="center" vertical="center"/>
      <protection locked="0"/>
    </xf>
    <xf numFmtId="0" fontId="64" fillId="7" borderId="8" xfId="9" applyFont="1" applyFill="1" applyBorder="1" applyAlignment="1" applyProtection="1">
      <alignment horizontal="center" vertical="center"/>
      <protection locked="0"/>
    </xf>
    <xf numFmtId="0" fontId="64" fillId="7" borderId="9" xfId="9" applyFont="1" applyFill="1" applyBorder="1" applyAlignment="1" applyProtection="1">
      <alignment horizontal="center" vertical="center"/>
      <protection locked="0"/>
    </xf>
    <xf numFmtId="0" fontId="21" fillId="0" borderId="10" xfId="9" applyFont="1" applyFill="1" applyBorder="1" applyAlignment="1" applyProtection="1">
      <alignment vertical="center"/>
    </xf>
    <xf numFmtId="0" fontId="21" fillId="0" borderId="9" xfId="9" applyFont="1" applyFill="1" applyBorder="1" applyAlignment="1" applyProtection="1">
      <alignment vertical="center"/>
    </xf>
    <xf numFmtId="0" fontId="55" fillId="7" borderId="10" xfId="9" applyFont="1" applyFill="1" applyBorder="1" applyAlignment="1" applyProtection="1">
      <alignment horizontal="center" vertical="center"/>
      <protection locked="0"/>
    </xf>
    <xf numFmtId="0" fontId="55" fillId="7" borderId="9" xfId="9" applyFont="1" applyFill="1" applyBorder="1" applyAlignment="1" applyProtection="1">
      <alignment horizontal="center" vertical="center"/>
      <protection locked="0"/>
    </xf>
    <xf numFmtId="0" fontId="16" fillId="6" borderId="10" xfId="9" applyFont="1" applyFill="1" applyBorder="1" applyAlignment="1" applyProtection="1">
      <alignment horizontal="center" vertical="center"/>
    </xf>
    <xf numFmtId="0" fontId="16" fillId="6" borderId="9" xfId="9" applyFont="1" applyFill="1" applyBorder="1" applyAlignment="1" applyProtection="1">
      <alignment horizontal="center" vertical="center"/>
    </xf>
    <xf numFmtId="0" fontId="12" fillId="6" borderId="10" xfId="9" applyFont="1" applyFill="1" applyBorder="1" applyAlignment="1" applyProtection="1">
      <alignment horizontal="center"/>
    </xf>
    <xf numFmtId="0" fontId="12" fillId="6" borderId="8" xfId="9" applyFont="1" applyFill="1" applyBorder="1" applyAlignment="1" applyProtection="1">
      <alignment horizontal="center"/>
    </xf>
    <xf numFmtId="0" fontId="12" fillId="6" borderId="9" xfId="9" applyFont="1" applyFill="1" applyBorder="1" applyAlignment="1" applyProtection="1">
      <alignment horizontal="center"/>
    </xf>
    <xf numFmtId="0" fontId="14" fillId="0" borderId="10" xfId="9" applyFont="1" applyFill="1" applyBorder="1" applyAlignment="1" applyProtection="1">
      <alignment horizontal="center"/>
    </xf>
    <xf numFmtId="0" fontId="14" fillId="0" borderId="9" xfId="9" applyFont="1" applyFill="1" applyBorder="1" applyAlignment="1" applyProtection="1">
      <alignment horizontal="center"/>
    </xf>
    <xf numFmtId="0" fontId="21" fillId="0" borderId="0" xfId="9" applyFont="1" applyFill="1" applyBorder="1" applyAlignment="1" applyProtection="1">
      <alignment horizontal="center"/>
      <protection locked="0"/>
    </xf>
    <xf numFmtId="0" fontId="21" fillId="0" borderId="7" xfId="9" applyFont="1" applyFill="1" applyBorder="1" applyAlignment="1" applyProtection="1"/>
    <xf numFmtId="0" fontId="21" fillId="0" borderId="7" xfId="9" applyFont="1" applyFill="1" applyBorder="1" applyAlignment="1" applyProtection="1">
      <alignment horizontal="left"/>
    </xf>
    <xf numFmtId="0" fontId="21" fillId="0" borderId="10" xfId="9" applyFont="1" applyFill="1" applyBorder="1" applyAlignment="1" applyProtection="1"/>
    <xf numFmtId="0" fontId="21" fillId="0" borderId="9" xfId="9" applyFont="1" applyFill="1" applyBorder="1" applyAlignment="1" applyProtection="1"/>
    <xf numFmtId="0" fontId="21" fillId="0" borderId="10" xfId="9" applyFont="1" applyFill="1" applyBorder="1" applyAlignment="1" applyProtection="1">
      <alignment horizontal="left"/>
    </xf>
    <xf numFmtId="0" fontId="21" fillId="0" borderId="9" xfId="9" applyFont="1" applyFill="1" applyBorder="1" applyAlignment="1" applyProtection="1">
      <alignment horizontal="left"/>
    </xf>
    <xf numFmtId="0" fontId="22" fillId="6" borderId="10" xfId="9" applyFont="1" applyFill="1" applyBorder="1" applyAlignment="1" applyProtection="1">
      <alignment horizontal="left" vertical="top" wrapText="1"/>
      <protection locked="0"/>
    </xf>
    <xf numFmtId="0" fontId="22" fillId="6" borderId="8" xfId="9" applyFont="1" applyFill="1" applyBorder="1" applyAlignment="1" applyProtection="1">
      <alignment horizontal="left" vertical="top" wrapText="1"/>
      <protection locked="0"/>
    </xf>
    <xf numFmtId="0" fontId="22" fillId="6" borderId="9" xfId="9" applyFont="1" applyFill="1" applyBorder="1" applyAlignment="1" applyProtection="1">
      <alignment horizontal="left" vertical="top" wrapText="1"/>
      <protection locked="0"/>
    </xf>
    <xf numFmtId="0" fontId="65" fillId="0" borderId="2" xfId="9" applyFont="1" applyFill="1" applyBorder="1" applyAlignment="1" applyProtection="1">
      <alignment horizontal="left" vertical="center" wrapText="1"/>
    </xf>
    <xf numFmtId="0" fontId="65" fillId="0" borderId="0" xfId="9" applyFont="1" applyFill="1" applyBorder="1" applyAlignment="1" applyProtection="1">
      <alignment horizontal="left" vertical="center" wrapText="1"/>
    </xf>
    <xf numFmtId="0" fontId="65" fillId="0" borderId="3" xfId="9" applyFont="1" applyFill="1" applyBorder="1" applyAlignment="1" applyProtection="1">
      <alignment horizontal="left" vertical="center" wrapText="1"/>
    </xf>
    <xf numFmtId="0" fontId="22" fillId="0" borderId="10" xfId="9" applyFont="1" applyFill="1" applyBorder="1" applyAlignment="1" applyProtection="1">
      <alignment horizontal="left" vertical="top" wrapText="1"/>
      <protection locked="0"/>
    </xf>
    <xf numFmtId="0" fontId="22" fillId="0" borderId="8" xfId="9" applyFont="1" applyFill="1" applyBorder="1" applyAlignment="1" applyProtection="1">
      <alignment horizontal="left" vertical="top" wrapText="1"/>
      <protection locked="0"/>
    </xf>
    <xf numFmtId="0" fontId="22" fillId="0" borderId="9" xfId="9" applyFont="1" applyFill="1" applyBorder="1" applyAlignment="1" applyProtection="1">
      <alignment horizontal="left" vertical="top" wrapText="1"/>
      <protection locked="0"/>
    </xf>
    <xf numFmtId="0" fontId="66" fillId="0" borderId="0" xfId="0" applyFont="1" applyAlignment="1">
      <alignment horizontal="left" vertical="top" wrapText="1"/>
    </xf>
    <xf numFmtId="0" fontId="66" fillId="0" borderId="0" xfId="0" applyFont="1" applyAlignment="1">
      <alignment horizontal="left" vertical="top"/>
    </xf>
    <xf numFmtId="0" fontId="20" fillId="0" borderId="7" xfId="9" applyFont="1" applyFill="1" applyBorder="1" applyAlignment="1" applyProtection="1">
      <alignment horizontal="center" vertical="center"/>
    </xf>
    <xf numFmtId="5" fontId="18" fillId="8" borderId="0" xfId="1" applyNumberFormat="1" applyFont="1" applyFill="1" applyBorder="1" applyAlignment="1" applyProtection="1">
      <alignment horizontal="center"/>
      <protection hidden="1"/>
    </xf>
    <xf numFmtId="169" fontId="5" fillId="0" borderId="22" xfId="9" applyNumberFormat="1" applyFont="1" applyFill="1" applyBorder="1" applyAlignment="1" applyProtection="1">
      <alignment horizontal="center" vertical="center"/>
    </xf>
    <xf numFmtId="169" fontId="19" fillId="0" borderId="15" xfId="9" applyNumberFormat="1" applyFont="1" applyFill="1" applyBorder="1" applyAlignment="1" applyProtection="1">
      <alignment horizontal="center" vertical="center"/>
    </xf>
    <xf numFmtId="0" fontId="19" fillId="0" borderId="12" xfId="9" applyFont="1" applyFill="1" applyBorder="1" applyAlignment="1" applyProtection="1">
      <alignment horizontal="left" vertical="center" wrapText="1"/>
    </xf>
    <xf numFmtId="0" fontId="19" fillId="0" borderId="19" xfId="9" applyFont="1" applyFill="1" applyBorder="1" applyAlignment="1" applyProtection="1">
      <alignment horizontal="left" vertical="center" wrapText="1"/>
    </xf>
    <xf numFmtId="0" fontId="19" fillId="6" borderId="4" xfId="9" applyNumberFormat="1" applyFont="1" applyFill="1" applyBorder="1" applyAlignment="1" applyProtection="1">
      <alignment horizontal="center"/>
      <protection locked="0"/>
    </xf>
    <xf numFmtId="0" fontId="19" fillId="6" borderId="5" xfId="9" applyNumberFormat="1" applyFont="1" applyFill="1" applyBorder="1" applyAlignment="1" applyProtection="1">
      <alignment horizontal="center"/>
      <protection locked="0"/>
    </xf>
    <xf numFmtId="0" fontId="19" fillId="6" borderId="6" xfId="9" applyNumberFormat="1" applyFont="1" applyFill="1" applyBorder="1" applyAlignment="1" applyProtection="1">
      <alignment horizontal="center"/>
      <protection locked="0"/>
    </xf>
    <xf numFmtId="0" fontId="18" fillId="6" borderId="7" xfId="9" applyNumberFormat="1" applyFont="1" applyFill="1" applyBorder="1" applyAlignment="1" applyProtection="1">
      <alignment horizontal="center" vertical="center"/>
    </xf>
    <xf numFmtId="0" fontId="19" fillId="6" borderId="7" xfId="9" applyNumberFormat="1" applyFont="1" applyFill="1" applyBorder="1" applyAlignment="1" applyProtection="1">
      <alignment horizontal="center" vertical="center"/>
    </xf>
    <xf numFmtId="0" fontId="5" fillId="0" borderId="16" xfId="9" applyNumberFormat="1" applyFont="1" applyFill="1" applyBorder="1" applyAlignment="1" applyProtection="1">
      <alignment horizontal="left" vertical="center"/>
    </xf>
    <xf numFmtId="0" fontId="19" fillId="0" borderId="15" xfId="9" applyNumberFormat="1" applyFont="1" applyFill="1" applyBorder="1" applyAlignment="1" applyProtection="1">
      <alignment horizontal="left" vertical="center"/>
    </xf>
    <xf numFmtId="0" fontId="19" fillId="0" borderId="22" xfId="9" applyNumberFormat="1" applyFont="1" applyFill="1" applyBorder="1" applyAlignment="1" applyProtection="1">
      <alignment horizontal="center" vertical="center"/>
    </xf>
    <xf numFmtId="0" fontId="19" fillId="0" borderId="15" xfId="9" applyNumberFormat="1" applyFont="1" applyFill="1" applyBorder="1" applyAlignment="1" applyProtection="1">
      <alignment horizontal="center" vertical="center"/>
    </xf>
    <xf numFmtId="0" fontId="58" fillId="7" borderId="10" xfId="9" applyNumberFormat="1" applyFont="1" applyFill="1" applyBorder="1" applyAlignment="1" applyProtection="1">
      <alignment horizontal="center" vertical="center"/>
      <protection locked="0"/>
    </xf>
    <xf numFmtId="0" fontId="58" fillId="7" borderId="8" xfId="9" applyNumberFormat="1" applyFont="1" applyFill="1" applyBorder="1" applyAlignment="1" applyProtection="1">
      <alignment horizontal="center" vertical="center"/>
      <protection locked="0"/>
    </xf>
    <xf numFmtId="0" fontId="20" fillId="0" borderId="10" xfId="9" applyNumberFormat="1" applyFont="1" applyFill="1" applyBorder="1" applyAlignment="1" applyProtection="1">
      <alignment horizontal="left" vertical="center" indent="50"/>
    </xf>
    <xf numFmtId="0" fontId="20" fillId="0" borderId="8" xfId="9" applyNumberFormat="1" applyFont="1" applyFill="1" applyBorder="1" applyAlignment="1" applyProtection="1">
      <alignment horizontal="left" vertical="center" indent="50"/>
    </xf>
    <xf numFmtId="0" fontId="20" fillId="0" borderId="9" xfId="9" applyNumberFormat="1" applyFont="1" applyFill="1" applyBorder="1" applyAlignment="1" applyProtection="1">
      <alignment horizontal="left" vertical="center" indent="50"/>
    </xf>
    <xf numFmtId="0" fontId="58" fillId="7" borderId="9" xfId="9" applyNumberFormat="1" applyFont="1" applyFill="1" applyBorder="1" applyAlignment="1" applyProtection="1">
      <alignment horizontal="center" vertical="center"/>
      <protection locked="0"/>
    </xf>
    <xf numFmtId="0" fontId="5" fillId="6" borderId="10" xfId="9" applyNumberFormat="1" applyFont="1" applyFill="1" applyBorder="1" applyAlignment="1" applyProtection="1">
      <alignment horizontal="center" vertical="center"/>
    </xf>
    <xf numFmtId="0" fontId="19" fillId="6" borderId="9" xfId="9" applyNumberFormat="1" applyFont="1" applyFill="1" applyBorder="1" applyAlignment="1" applyProtection="1">
      <alignment horizontal="center" vertical="center"/>
    </xf>
    <xf numFmtId="0" fontId="58" fillId="7" borderId="10" xfId="9" quotePrefix="1" applyFont="1" applyFill="1" applyBorder="1" applyAlignment="1" applyProtection="1">
      <alignment horizontal="center" vertical="center"/>
      <protection locked="0"/>
    </xf>
    <xf numFmtId="0" fontId="58" fillId="7" borderId="8" xfId="9" applyFont="1" applyFill="1" applyBorder="1" applyAlignment="1" applyProtection="1">
      <alignment horizontal="center" vertical="center"/>
      <protection locked="0"/>
    </xf>
    <xf numFmtId="0" fontId="58" fillId="7" borderId="9" xfId="9" applyFont="1" applyFill="1" applyBorder="1" applyAlignment="1" applyProtection="1">
      <alignment horizontal="center" vertical="center"/>
      <protection locked="0"/>
    </xf>
    <xf numFmtId="0" fontId="19" fillId="0" borderId="16" xfId="9" applyNumberFormat="1" applyFont="1" applyFill="1" applyBorder="1" applyAlignment="1" applyProtection="1">
      <alignment horizontal="left"/>
    </xf>
    <xf numFmtId="0" fontId="19" fillId="0" borderId="1" xfId="9" applyNumberFormat="1" applyFont="1" applyFill="1" applyBorder="1" applyAlignment="1" applyProtection="1">
      <alignment horizontal="left"/>
    </xf>
    <xf numFmtId="5" fontId="6" fillId="8" borderId="20" xfId="1" applyNumberFormat="1" applyFont="1" applyFill="1" applyBorder="1" applyAlignment="1" applyProtection="1">
      <alignment horizontal="center"/>
      <protection hidden="1"/>
    </xf>
    <xf numFmtId="5" fontId="18" fillId="8" borderId="21" xfId="1" applyNumberFormat="1" applyFont="1" applyFill="1" applyBorder="1" applyAlignment="1" applyProtection="1">
      <alignment horizontal="center"/>
      <protection hidden="1"/>
    </xf>
    <xf numFmtId="5" fontId="18" fillId="8" borderId="12" xfId="1" applyNumberFormat="1" applyFont="1" applyFill="1" applyBorder="1" applyAlignment="1" applyProtection="1">
      <alignment horizontal="center"/>
      <protection hidden="1"/>
    </xf>
    <xf numFmtId="5" fontId="18" fillId="8" borderId="4" xfId="1" applyNumberFormat="1" applyFont="1" applyFill="1" applyBorder="1" applyAlignment="1" applyProtection="1">
      <alignment horizontal="center"/>
      <protection hidden="1"/>
    </xf>
    <xf numFmtId="5" fontId="18" fillId="8" borderId="5" xfId="1" applyNumberFormat="1" applyFont="1" applyFill="1" applyBorder="1" applyAlignment="1" applyProtection="1">
      <alignment horizontal="center"/>
      <protection hidden="1"/>
    </xf>
    <xf numFmtId="5" fontId="18" fillId="8" borderId="6" xfId="1" applyNumberFormat="1" applyFont="1" applyFill="1" applyBorder="1" applyAlignment="1" applyProtection="1">
      <alignment horizontal="center"/>
      <protection hidden="1"/>
    </xf>
    <xf numFmtId="5" fontId="18" fillId="8" borderId="20" xfId="1" applyNumberFormat="1" applyFont="1" applyFill="1" applyBorder="1" applyAlignment="1" applyProtection="1">
      <alignment horizontal="center"/>
      <protection hidden="1"/>
    </xf>
    <xf numFmtId="0" fontId="19" fillId="0" borderId="22" xfId="9" applyNumberFormat="1" applyFont="1" applyFill="1" applyBorder="1" applyAlignment="1" applyProtection="1">
      <alignment horizontal="left"/>
    </xf>
    <xf numFmtId="164" fontId="18" fillId="8" borderId="20" xfId="16" applyNumberFormat="1" applyFont="1" applyFill="1" applyBorder="1" applyAlignment="1" applyProtection="1">
      <alignment horizontal="center"/>
      <protection hidden="1"/>
    </xf>
    <xf numFmtId="164" fontId="18" fillId="8" borderId="21" xfId="16" applyNumberFormat="1" applyFont="1" applyFill="1" applyBorder="1" applyAlignment="1" applyProtection="1">
      <alignment horizontal="center"/>
      <protection hidden="1"/>
    </xf>
    <xf numFmtId="164" fontId="18" fillId="8" borderId="12" xfId="16" applyNumberFormat="1" applyFont="1" applyFill="1" applyBorder="1" applyAlignment="1" applyProtection="1">
      <alignment horizontal="center"/>
      <protection hidden="1"/>
    </xf>
    <xf numFmtId="164" fontId="18" fillId="8" borderId="4" xfId="16" applyNumberFormat="1" applyFont="1" applyFill="1" applyBorder="1" applyAlignment="1" applyProtection="1">
      <alignment horizontal="center"/>
      <protection hidden="1"/>
    </xf>
    <xf numFmtId="164" fontId="18" fillId="8" borderId="5" xfId="16" applyNumberFormat="1" applyFont="1" applyFill="1" applyBorder="1" applyAlignment="1" applyProtection="1">
      <alignment horizontal="center"/>
      <protection hidden="1"/>
    </xf>
    <xf numFmtId="164" fontId="18" fillId="8" borderId="6" xfId="16" applyNumberFormat="1" applyFont="1" applyFill="1" applyBorder="1" applyAlignment="1" applyProtection="1">
      <alignment horizontal="center"/>
      <protection hidden="1"/>
    </xf>
    <xf numFmtId="9" fontId="18" fillId="8" borderId="20" xfId="13" applyFont="1" applyFill="1" applyBorder="1" applyAlignment="1" applyProtection="1">
      <alignment horizontal="center"/>
      <protection hidden="1"/>
    </xf>
    <xf numFmtId="9" fontId="18" fillId="8" borderId="21" xfId="13" applyFont="1" applyFill="1" applyBorder="1" applyAlignment="1" applyProtection="1">
      <alignment horizontal="center"/>
      <protection hidden="1"/>
    </xf>
    <xf numFmtId="9" fontId="18" fillId="8" borderId="12" xfId="13" applyFont="1" applyFill="1" applyBorder="1" applyAlignment="1" applyProtection="1">
      <alignment horizontal="center"/>
      <protection hidden="1"/>
    </xf>
    <xf numFmtId="9" fontId="18" fillId="8" borderId="4" xfId="13" applyFont="1" applyFill="1" applyBorder="1" applyAlignment="1" applyProtection="1">
      <alignment horizontal="center"/>
      <protection hidden="1"/>
    </xf>
    <xf numFmtId="9" fontId="18" fillId="8" borderId="5" xfId="13" applyFont="1" applyFill="1" applyBorder="1" applyAlignment="1" applyProtection="1">
      <alignment horizontal="center"/>
      <protection hidden="1"/>
    </xf>
    <xf numFmtId="9" fontId="18" fillId="8" borderId="6" xfId="13" applyFont="1" applyFill="1" applyBorder="1" applyAlignment="1" applyProtection="1">
      <alignment horizontal="center"/>
      <protection hidden="1"/>
    </xf>
    <xf numFmtId="0" fontId="19" fillId="0" borderId="15" xfId="9" applyNumberFormat="1" applyFont="1" applyFill="1" applyBorder="1" applyAlignment="1" applyProtection="1">
      <alignment horizontal="left"/>
    </xf>
    <xf numFmtId="2" fontId="18" fillId="8" borderId="20" xfId="9" applyNumberFormat="1" applyFont="1" applyFill="1" applyBorder="1" applyAlignment="1" applyProtection="1">
      <alignment horizontal="center"/>
      <protection hidden="1"/>
    </xf>
    <xf numFmtId="2" fontId="18" fillId="8" borderId="21" xfId="9" applyNumberFormat="1" applyFont="1" applyFill="1" applyBorder="1" applyAlignment="1" applyProtection="1">
      <alignment horizontal="center"/>
      <protection hidden="1"/>
    </xf>
    <xf numFmtId="2" fontId="18" fillId="8" borderId="12" xfId="9" applyNumberFormat="1" applyFont="1" applyFill="1" applyBorder="1" applyAlignment="1" applyProtection="1">
      <alignment horizontal="center"/>
      <protection hidden="1"/>
    </xf>
    <xf numFmtId="2" fontId="18" fillId="8" borderId="13" xfId="9" applyNumberFormat="1" applyFont="1" applyFill="1" applyBorder="1" applyAlignment="1" applyProtection="1">
      <alignment horizontal="center"/>
      <protection hidden="1"/>
    </xf>
    <xf numFmtId="2" fontId="18" fillId="8" borderId="18" xfId="9" applyNumberFormat="1" applyFont="1" applyFill="1" applyBorder="1" applyAlignment="1" applyProtection="1">
      <alignment horizontal="center"/>
      <protection hidden="1"/>
    </xf>
    <xf numFmtId="2" fontId="18" fillId="8" borderId="19" xfId="9" applyNumberFormat="1" applyFont="1" applyFill="1" applyBorder="1" applyAlignment="1" applyProtection="1">
      <alignment horizontal="center"/>
      <protection hidden="1"/>
    </xf>
    <xf numFmtId="0" fontId="18" fillId="8" borderId="20" xfId="13" applyNumberFormat="1" applyFont="1" applyFill="1" applyBorder="1" applyAlignment="1" applyProtection="1">
      <alignment horizontal="center"/>
      <protection hidden="1"/>
    </xf>
    <xf numFmtId="0" fontId="18" fillId="8" borderId="21" xfId="13" applyNumberFormat="1" applyFont="1" applyFill="1" applyBorder="1" applyAlignment="1" applyProtection="1">
      <alignment horizontal="center"/>
      <protection hidden="1"/>
    </xf>
    <xf numFmtId="0" fontId="18" fillId="8" borderId="12" xfId="13" applyNumberFormat="1" applyFont="1" applyFill="1" applyBorder="1" applyAlignment="1" applyProtection="1">
      <alignment horizontal="center"/>
      <protection hidden="1"/>
    </xf>
    <xf numFmtId="0" fontId="18" fillId="8" borderId="4" xfId="13" applyNumberFormat="1" applyFont="1" applyFill="1" applyBorder="1" applyAlignment="1" applyProtection="1">
      <alignment horizontal="center"/>
      <protection hidden="1"/>
    </xf>
    <xf numFmtId="0" fontId="18" fillId="8" borderId="5" xfId="13" applyNumberFormat="1" applyFont="1" applyFill="1" applyBorder="1" applyAlignment="1" applyProtection="1">
      <alignment horizontal="center"/>
      <protection hidden="1"/>
    </xf>
    <xf numFmtId="0" fontId="18" fillId="8" borderId="6" xfId="13" applyNumberFormat="1" applyFont="1" applyFill="1" applyBorder="1" applyAlignment="1" applyProtection="1">
      <alignment horizontal="center"/>
      <protection hidden="1"/>
    </xf>
    <xf numFmtId="164" fontId="18" fillId="8" borderId="20" xfId="9" applyNumberFormat="1" applyFont="1" applyFill="1" applyBorder="1" applyAlignment="1" applyProtection="1">
      <alignment horizontal="center"/>
      <protection hidden="1"/>
    </xf>
    <xf numFmtId="164" fontId="18" fillId="8" borderId="21" xfId="9" applyNumberFormat="1" applyFont="1" applyFill="1" applyBorder="1" applyAlignment="1" applyProtection="1">
      <alignment horizontal="center"/>
      <protection hidden="1"/>
    </xf>
    <xf numFmtId="164" fontId="18" fillId="8" borderId="12" xfId="9" applyNumberFormat="1" applyFont="1" applyFill="1" applyBorder="1" applyAlignment="1" applyProtection="1">
      <alignment horizontal="center"/>
      <protection hidden="1"/>
    </xf>
    <xf numFmtId="164" fontId="18" fillId="8" borderId="4" xfId="9" applyNumberFormat="1" applyFont="1" applyFill="1" applyBorder="1" applyAlignment="1" applyProtection="1">
      <alignment horizontal="center"/>
      <protection hidden="1"/>
    </xf>
    <xf numFmtId="164" fontId="18" fillId="8" borderId="5" xfId="9" applyNumberFormat="1" applyFont="1" applyFill="1" applyBorder="1" applyAlignment="1" applyProtection="1">
      <alignment horizontal="center"/>
      <protection hidden="1"/>
    </xf>
    <xf numFmtId="164" fontId="18" fillId="8" borderId="6" xfId="9" applyNumberFormat="1" applyFont="1" applyFill="1" applyBorder="1" applyAlignment="1" applyProtection="1">
      <alignment horizontal="center"/>
      <protection hidden="1"/>
    </xf>
    <xf numFmtId="0" fontId="79" fillId="12" borderId="0" xfId="22" applyFont="1" applyFill="1" applyAlignment="1"/>
    <xf numFmtId="0" fontId="79" fillId="0" borderId="0" xfId="22" applyFont="1" applyAlignment="1"/>
    <xf numFmtId="0" fontId="79" fillId="0" borderId="0" xfId="22" applyFont="1" applyAlignment="1">
      <alignment wrapText="1"/>
    </xf>
    <xf numFmtId="0" fontId="78" fillId="0" borderId="0" xfId="22" applyFont="1" applyAlignment="1"/>
    <xf numFmtId="0" fontId="78" fillId="0" borderId="0" xfId="22" applyFont="1" applyAlignment="1">
      <alignment horizontal="center"/>
    </xf>
    <xf numFmtId="0" fontId="77" fillId="0" borderId="0" xfId="22" applyAlignment="1">
      <alignment horizontal="center"/>
    </xf>
    <xf numFmtId="0" fontId="78" fillId="0" borderId="0" xfId="22" applyFont="1" applyAlignment="1">
      <alignment wrapText="1"/>
    </xf>
  </cellXfs>
  <cellStyles count="25">
    <cellStyle name="Currency" xfId="1" builtinId="4"/>
    <cellStyle name="Currency 2" xfId="2" xr:uid="{00000000-0005-0000-0000-000001000000}"/>
    <cellStyle name="Currency 3" xfId="24" xr:uid="{241112AB-20D4-694A-898C-8DEA10ACD2A5}"/>
    <cellStyle name="Hyperlink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2 4" xfId="7" xr:uid="{00000000-0005-0000-0000-000007000000}"/>
    <cellStyle name="Normal 3" xfId="8" xr:uid="{00000000-0005-0000-0000-000008000000}"/>
    <cellStyle name="Normal 3 2" xfId="9" xr:uid="{00000000-0005-0000-0000-000009000000}"/>
    <cellStyle name="Normal 4" xfId="10" xr:uid="{00000000-0005-0000-0000-00000A000000}"/>
    <cellStyle name="Normal 4 2" xfId="11" xr:uid="{00000000-0005-0000-0000-00000B000000}"/>
    <cellStyle name="Normal 5" xfId="12" xr:uid="{00000000-0005-0000-0000-00000C000000}"/>
    <cellStyle name="Normal 6" xfId="22" xr:uid="{15F93800-C57A-7146-B049-50C8D5F273F7}"/>
    <cellStyle name="Percent" xfId="13" builtinId="5"/>
    <cellStyle name="Percent 2" xfId="14" xr:uid="{00000000-0005-0000-0000-00000E000000}"/>
    <cellStyle name="Percent 2 2" xfId="15" xr:uid="{00000000-0005-0000-0000-00000F000000}"/>
    <cellStyle name="Percent 2 3" xfId="16" xr:uid="{00000000-0005-0000-0000-000010000000}"/>
    <cellStyle name="Percent 3" xfId="17" xr:uid="{00000000-0005-0000-0000-000011000000}"/>
    <cellStyle name="Percent 3 2" xfId="18" xr:uid="{00000000-0005-0000-0000-000012000000}"/>
    <cellStyle name="Percent 4" xfId="19" xr:uid="{00000000-0005-0000-0000-000013000000}"/>
    <cellStyle name="Percent 5" xfId="23" xr:uid="{F1E63E09-805E-5F46-B800-BFD12E80891F}"/>
    <cellStyle name="Style 1" xfId="20" xr:uid="{00000000-0005-0000-0000-000014000000}"/>
    <cellStyle name="Style 2" xfId="21"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3191933</xdr:rowOff>
    </xdr:from>
    <xdr:to>
      <xdr:col>9</xdr:col>
      <xdr:colOff>630766</xdr:colOff>
      <xdr:row>54</xdr:row>
      <xdr:rowOff>16933</xdr:rowOff>
    </xdr:to>
    <xdr:sp macro="" textlink="">
      <xdr:nvSpPr>
        <xdr:cNvPr id="2" name="TextBox 1">
          <a:extLst>
            <a:ext uri="{FF2B5EF4-FFF2-40B4-BE49-F238E27FC236}">
              <a16:creationId xmlns:a16="http://schemas.microsoft.com/office/drawing/2014/main" id="{F6D8C376-30D1-E545-B762-6FE66D8162AC}"/>
            </a:ext>
          </a:extLst>
        </xdr:cNvPr>
        <xdr:cNvSpPr txBox="1"/>
      </xdr:nvSpPr>
      <xdr:spPr>
        <a:xfrm>
          <a:off x="0" y="5414433"/>
          <a:ext cx="9795933" cy="8911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Works</a:t>
          </a:r>
          <a:r>
            <a:rPr lang="en-US" sz="1100" baseline="0"/>
            <a:t> Cited </a:t>
          </a:r>
        </a:p>
        <a:p>
          <a:endParaRPr lang="en-US" sz="1100" baseline="0"/>
        </a:p>
        <a:p>
          <a:r>
            <a:rPr lang="en-US" sz="1100"/>
            <a:t>7)Bibliography </a:t>
          </a:r>
        </a:p>
        <a:p>
          <a:r>
            <a:rPr lang="en-US" sz="1100"/>
            <a:t>1 Active Collective | Fashion Activewear B2B Tradeshow. (n.d.). Retrieved from https://newyork.activewearcollective.com/?_ga=2.73331155.1518115961.1539183519-468287889.1539183519 </a:t>
          </a:r>
        </a:p>
        <a:p>
          <a:endParaRPr lang="en-US" sz="1100"/>
        </a:p>
        <a:p>
          <a:r>
            <a:rPr lang="en-US" sz="1100"/>
            <a:t>2  Belk Juniors. (n.d.). Retrieved from https://www.belk.com/juniors/juniors-clothing/activewear/?prefn1=brand&amp;prefv1=Under Armour®</a:t>
          </a:r>
        </a:p>
        <a:p>
          <a:endParaRPr lang="en-US" sz="1100"/>
        </a:p>
        <a:p>
          <a:r>
            <a:rPr lang="en-US" sz="1100"/>
            <a:t>3  Bowman, J., Symington, S., &amp; Kalogeropoulos, D. (2018, September 18). 3 Growth Stocks to Buy and Hold for the Next 50 Years. Retrieved from https://www.fool.com/investing/2018/09/18/3-growth-stocks-to-buy-and-hold-for-the-next-50-ye.aspx </a:t>
          </a:r>
        </a:p>
        <a:p>
          <a:endParaRPr lang="en-US" sz="1100"/>
        </a:p>
        <a:p>
          <a:r>
            <a:rPr lang="en-US" sz="1100"/>
            <a:t>4 Bloomingdales</a:t>
          </a:r>
        </a:p>
        <a:p>
          <a:r>
            <a:rPr lang="en-US" sz="1100"/>
            <a:t>https://www.bloomingdales.com/shop/womens-apparel/activewear-workout-clothes?id=11817 </a:t>
          </a:r>
        </a:p>
        <a:p>
          <a:r>
            <a:rPr lang="en-US" sz="1100"/>
            <a:t> </a:t>
          </a:r>
        </a:p>
        <a:p>
          <a:r>
            <a:rPr lang="en-US" sz="1100"/>
            <a:t>5 Central Authentication Service. (n.d.). Retrieved from https://www-wgsn-com.udel.idm.oclc.org/content/board_viewer/#/80219/page/6</a:t>
          </a:r>
        </a:p>
        <a:p>
          <a:endParaRPr lang="en-US" sz="1100"/>
        </a:p>
        <a:p>
          <a:r>
            <a:rPr lang="en-US" sz="1100"/>
            <a:t>6 Central Authentication Service. (n.d.). Retrieved from https://www-wgsn-com.udel.idm.oclc.org/news/surprise-surprise-athleisures-booming-in-the-us-and-its-set-to-grow-report/</a:t>
          </a:r>
        </a:p>
        <a:p>
          <a:endParaRPr lang="en-US" sz="1100"/>
        </a:p>
        <a:p>
          <a:r>
            <a:rPr lang="en-US" sz="1100"/>
            <a:t>7 Central Authentication Service. (n.d.). Retrieved from https://www-wgsn-com.udel.idm.oclc.org/news/leggings-limber-up-to-be-hot-athleisure-to-lifestyle-item/ </a:t>
          </a:r>
        </a:p>
        <a:p>
          <a:endParaRPr lang="en-US" sz="1100"/>
        </a:p>
        <a:p>
          <a:r>
            <a:rPr lang="en-US" sz="1100"/>
            <a:t>8  JK1LP7 - JUNIOR - HOODED - FRENCH TERRY - FULL ZIP TOP SET W/ZIP POCKETS. (n.d.). Retrieved from https://www.gazoz.com/junior-woman/junior1/activewear/jk1lp7-junior-hooded-french-terry-full-zip-top-set-w-zip-pockets-detail.html </a:t>
          </a:r>
        </a:p>
        <a:p>
          <a:endParaRPr lang="en-US" sz="1100"/>
        </a:p>
        <a:p>
          <a:r>
            <a:rPr lang="en-US" sz="1100"/>
            <a:t>9  LA Fashion Market Archives. (n.d.). Retrieved from http://fashiondistrict.org/category/la-fashion-market/ </a:t>
          </a:r>
        </a:p>
        <a:p>
          <a:endParaRPr lang="en-US" sz="1100"/>
        </a:p>
        <a:p>
          <a:r>
            <a:rPr lang="en-US" sz="1100"/>
            <a:t> </a:t>
          </a:r>
        </a:p>
        <a:p>
          <a:r>
            <a:rPr lang="en-US" sz="1100"/>
            <a:t>10 Macy’s </a:t>
          </a:r>
        </a:p>
        <a:p>
          <a:r>
            <a:rPr lang="en-US" sz="1100"/>
            <a:t>https://www.macys.com/shop/junior-clothing/activewear?id=41973 </a:t>
          </a:r>
        </a:p>
        <a:p>
          <a:endParaRPr lang="en-US" sz="1100"/>
        </a:p>
        <a:p>
          <a:r>
            <a:rPr lang="en-US" sz="1100"/>
            <a:t>11  (n.d.). Retrieved from https://www.wgsn.com/content/board_viewer/#/80514/page/1 </a:t>
          </a:r>
        </a:p>
        <a:p>
          <a:endParaRPr lang="en-US" sz="1100"/>
        </a:p>
        <a:p>
          <a:endParaRPr lang="en-US" sz="1100"/>
        </a:p>
        <a:p>
          <a:r>
            <a:rPr lang="en-US" sz="1100"/>
            <a:t>12 (n.d.). Retrieved from https://www.wgsn.com/content/board_viewer/#/80219/page/1</a:t>
          </a:r>
        </a:p>
        <a:p>
          <a:endParaRPr lang="en-US" sz="1100"/>
        </a:p>
        <a:p>
          <a:endParaRPr lang="en-US" sz="1100"/>
        </a:p>
        <a:p>
          <a:r>
            <a:rPr lang="en-US" sz="1100"/>
            <a:t>13  (n.d.). Retrieved from https://www.wgsn.com/content/board_viewer/#/79718/page/1 </a:t>
          </a:r>
        </a:p>
        <a:p>
          <a:endParaRPr lang="en-US" sz="1100"/>
        </a:p>
        <a:p>
          <a:endParaRPr lang="en-US" sz="1100"/>
        </a:p>
        <a:p>
          <a:r>
            <a:rPr lang="en-US" sz="1100"/>
            <a:t>14  (n.d.). Retrieved from https://www.wgsn.com/content/board_viewer/#/81079/page/1</a:t>
          </a:r>
        </a:p>
        <a:p>
          <a:endParaRPr lang="en-US" sz="1100"/>
        </a:p>
        <a:p>
          <a:endParaRPr lang="en-US" sz="1100"/>
        </a:p>
        <a:p>
          <a:r>
            <a:rPr lang="en-US" sz="1100"/>
            <a:t>15 (n.d.). Retrieved from https://www.wgsn.com/content/board_viewer/#/81063/page/3</a:t>
          </a:r>
        </a:p>
        <a:p>
          <a:endParaRPr lang="en-US" sz="1100"/>
        </a:p>
        <a:p>
          <a:endParaRPr lang="en-US" sz="1100"/>
        </a:p>
        <a:p>
          <a:r>
            <a:rPr lang="en-US" sz="1100"/>
            <a:t>16  Sportswear Manufacturers &amp; Suppliers. (n.d.). Retrieved from https://www.globalsources.com/gsol/I/Sportswear-manufacturers/b/2000000003844/3000000209086/-1.htm?view=grid </a:t>
          </a:r>
        </a:p>
        <a:p>
          <a:endParaRPr lang="en-US" sz="1100"/>
        </a:p>
        <a:p>
          <a:endParaRPr lang="en-US" sz="1100"/>
        </a:p>
        <a:p>
          <a:endParaRPr lang="en-US" sz="110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402166</xdr:colOff>
      <xdr:row>53</xdr:row>
      <xdr:rowOff>105834</xdr:rowOff>
    </xdr:from>
    <xdr:to>
      <xdr:col>3</xdr:col>
      <xdr:colOff>656166</xdr:colOff>
      <xdr:row>71</xdr:row>
      <xdr:rowOff>169334</xdr:rowOff>
    </xdr:to>
    <xdr:sp macro="" textlink="">
      <xdr:nvSpPr>
        <xdr:cNvPr id="7" name="TextBox 6">
          <a:extLst>
            <a:ext uri="{FF2B5EF4-FFF2-40B4-BE49-F238E27FC236}">
              <a16:creationId xmlns:a16="http://schemas.microsoft.com/office/drawing/2014/main" id="{8833F027-0CE1-4D4E-ABB0-D01434E472F0}"/>
            </a:ext>
          </a:extLst>
        </xdr:cNvPr>
        <xdr:cNvSpPr txBox="1"/>
      </xdr:nvSpPr>
      <xdr:spPr>
        <a:xfrm>
          <a:off x="402166" y="14583834"/>
          <a:ext cx="6265333" cy="311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 increased the markup</a:t>
          </a:r>
          <a:r>
            <a:rPr lang="en-US" sz="1100" baseline="0"/>
            <a:t> overall by 8%. My reasoning of increasing the initial markup is because I expect to have an overall increase of 18% in total sales by the end of the sales plan compared to last years. One of the ways to help me obtain this 18% increase in sales is to increase my markup to make more revenue on a product than I would have the year before. </a:t>
          </a:r>
        </a:p>
        <a:p>
          <a:endParaRPr lang="en-US" sz="1100" baseline="0"/>
        </a:p>
        <a:p>
          <a:r>
            <a:rPr lang="en-US" sz="1100" baseline="0"/>
            <a:t>With the growing trend of athleisure, new advances in trends, technology, and innovation as I discussed in my trend report previously I belive that I can obtain the increase in sales and use this increase in markup to my advantage in sales planning for the Juniors Activewear department.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workbookViewId="0">
      <selection activeCell="A14" sqref="A14:F14"/>
    </sheetView>
  </sheetViews>
  <sheetFormatPr baseColWidth="10" defaultColWidth="8.83203125" defaultRowHeight="15"/>
  <cols>
    <col min="1" max="1" width="33" customWidth="1"/>
    <col min="2" max="3" width="23.83203125" customWidth="1"/>
    <col min="4" max="4" width="28.33203125" customWidth="1"/>
    <col min="5" max="5" width="24.33203125" customWidth="1"/>
    <col min="6" max="6" width="23.33203125" customWidth="1"/>
  </cols>
  <sheetData>
    <row r="1" spans="1:6" ht="23">
      <c r="A1" s="256" t="s">
        <v>11</v>
      </c>
      <c r="B1" s="257"/>
      <c r="C1" s="257"/>
      <c r="D1" s="257"/>
      <c r="E1" s="257"/>
      <c r="F1" s="258"/>
    </row>
    <row r="2" spans="1:6" ht="23">
      <c r="A2" s="259" t="s">
        <v>12</v>
      </c>
      <c r="B2" s="260"/>
      <c r="C2" s="260"/>
      <c r="D2" s="260"/>
      <c r="E2" s="260"/>
      <c r="F2" s="261"/>
    </row>
    <row r="3" spans="1:6" ht="23">
      <c r="A3" s="262" t="s">
        <v>13</v>
      </c>
      <c r="B3" s="263"/>
      <c r="C3" s="263"/>
      <c r="D3" s="263"/>
      <c r="E3" s="263"/>
      <c r="F3" s="264"/>
    </row>
    <row r="4" spans="1:6" ht="23">
      <c r="A4" s="1"/>
      <c r="B4" s="2"/>
      <c r="C4" s="2"/>
      <c r="D4" s="2"/>
      <c r="E4" s="2"/>
      <c r="F4" s="3"/>
    </row>
    <row r="5" spans="1:6" ht="21">
      <c r="A5" s="265" t="s">
        <v>14</v>
      </c>
      <c r="B5" s="266"/>
      <c r="C5" s="266"/>
      <c r="D5" s="266"/>
      <c r="E5" s="266"/>
      <c r="F5" s="267"/>
    </row>
    <row r="6" spans="1:6" ht="18" customHeight="1">
      <c r="A6" s="268" t="s">
        <v>15</v>
      </c>
      <c r="B6" s="269"/>
      <c r="C6" s="269"/>
      <c r="D6" s="269"/>
      <c r="E6" s="269"/>
      <c r="F6" s="270"/>
    </row>
    <row r="7" spans="1:6" ht="18">
      <c r="A7" s="4" t="s">
        <v>16</v>
      </c>
      <c r="B7" s="5"/>
      <c r="C7" s="5"/>
      <c r="D7" s="5"/>
      <c r="E7" s="5"/>
      <c r="F7" s="6"/>
    </row>
    <row r="8" spans="1:6" ht="18">
      <c r="A8" s="4" t="s">
        <v>17</v>
      </c>
      <c r="B8" s="5"/>
      <c r="C8" s="5"/>
      <c r="D8" s="5"/>
      <c r="E8" s="5"/>
      <c r="F8" s="6"/>
    </row>
    <row r="9" spans="1:6" ht="18">
      <c r="A9" s="4" t="s">
        <v>18</v>
      </c>
      <c r="B9" s="5"/>
      <c r="C9" s="5"/>
      <c r="D9" s="5"/>
      <c r="E9" s="5"/>
      <c r="F9" s="6"/>
    </row>
    <row r="10" spans="1:6" ht="20.25" customHeight="1">
      <c r="A10" s="253" t="s">
        <v>19</v>
      </c>
      <c r="B10" s="254"/>
      <c r="C10" s="254"/>
      <c r="D10" s="254"/>
      <c r="E10" s="254"/>
      <c r="F10" s="255"/>
    </row>
    <row r="11" spans="1:6" ht="20.25" customHeight="1">
      <c r="A11" s="253" t="s">
        <v>20</v>
      </c>
      <c r="B11" s="254"/>
      <c r="C11" s="254"/>
      <c r="D11" s="254"/>
      <c r="E11" s="254"/>
      <c r="F11" s="255"/>
    </row>
    <row r="12" spans="1:6" ht="69.75" customHeight="1">
      <c r="A12" s="7" t="s">
        <v>21</v>
      </c>
      <c r="B12" s="8"/>
      <c r="C12" s="8"/>
      <c r="D12" s="9"/>
      <c r="E12" s="9"/>
      <c r="F12" s="10"/>
    </row>
    <row r="13" spans="1:6" ht="21">
      <c r="A13" s="277" t="s">
        <v>22</v>
      </c>
      <c r="B13" s="278"/>
      <c r="C13" s="278"/>
      <c r="D13" s="278"/>
      <c r="E13" s="278"/>
      <c r="F13" s="279"/>
    </row>
    <row r="14" spans="1:6" ht="96.75" customHeight="1">
      <c r="A14" s="280" t="s">
        <v>114</v>
      </c>
      <c r="B14" s="281"/>
      <c r="C14" s="281"/>
      <c r="D14" s="281"/>
      <c r="E14" s="281"/>
      <c r="F14" s="282"/>
    </row>
    <row r="15" spans="1:6" ht="18">
      <c r="A15" s="271" t="s">
        <v>0</v>
      </c>
      <c r="B15" s="272"/>
      <c r="C15" s="272"/>
      <c r="D15" s="272"/>
      <c r="E15" s="272"/>
      <c r="F15" s="273"/>
    </row>
    <row r="16" spans="1:6" ht="18" customHeight="1">
      <c r="A16" s="11"/>
      <c r="B16" s="12" t="s">
        <v>90</v>
      </c>
      <c r="C16" s="13" t="s">
        <v>93</v>
      </c>
      <c r="D16" s="14"/>
      <c r="E16" s="15"/>
      <c r="F16" s="16"/>
    </row>
    <row r="17" spans="1:6" ht="18" customHeight="1">
      <c r="A17" s="11"/>
      <c r="B17" s="12" t="s">
        <v>91</v>
      </c>
      <c r="C17" s="13" t="s">
        <v>94</v>
      </c>
      <c r="D17" s="14"/>
      <c r="E17" s="15"/>
      <c r="F17" s="17"/>
    </row>
    <row r="18" spans="1:6" ht="18">
      <c r="A18" s="11"/>
      <c r="B18" s="12" t="s">
        <v>92</v>
      </c>
      <c r="C18" s="13" t="s">
        <v>95</v>
      </c>
      <c r="D18" s="14"/>
      <c r="E18" s="15"/>
      <c r="F18" s="17"/>
    </row>
    <row r="19" spans="1:6" ht="18">
      <c r="A19" s="11"/>
      <c r="B19" s="18"/>
      <c r="D19" s="14"/>
      <c r="E19" s="19"/>
      <c r="F19" s="17"/>
    </row>
    <row r="20" spans="1:6">
      <c r="A20" s="11"/>
      <c r="B20" s="20"/>
      <c r="C20" s="14"/>
      <c r="D20" s="14"/>
      <c r="E20" s="14"/>
      <c r="F20" s="21"/>
    </row>
    <row r="21" spans="1:6" ht="18">
      <c r="A21" s="271" t="s">
        <v>1</v>
      </c>
      <c r="B21" s="272"/>
      <c r="C21" s="272"/>
      <c r="D21" s="272"/>
      <c r="E21" s="272"/>
      <c r="F21" s="273"/>
    </row>
    <row r="22" spans="1:6" ht="18">
      <c r="A22" s="22" t="s">
        <v>2</v>
      </c>
      <c r="B22" s="23"/>
      <c r="C22" s="14"/>
      <c r="D22" s="14"/>
      <c r="E22" s="14"/>
      <c r="F22" s="21"/>
    </row>
    <row r="23" spans="1:6" ht="18">
      <c r="A23" s="22" t="s">
        <v>3</v>
      </c>
      <c r="B23" s="23"/>
      <c r="C23" s="14"/>
      <c r="D23" s="14"/>
      <c r="E23" s="14"/>
      <c r="F23" s="21"/>
    </row>
    <row r="24" spans="1:6" ht="18">
      <c r="A24" s="22" t="s">
        <v>99</v>
      </c>
      <c r="B24" s="23"/>
      <c r="C24" s="14"/>
      <c r="D24" s="14"/>
      <c r="E24" s="14"/>
      <c r="F24" s="21"/>
    </row>
    <row r="25" spans="1:6" ht="18">
      <c r="A25" s="22" t="s">
        <v>100</v>
      </c>
      <c r="B25" s="23"/>
      <c r="C25" s="14"/>
      <c r="D25" s="14"/>
      <c r="E25" s="14"/>
      <c r="F25" s="21"/>
    </row>
    <row r="26" spans="1:6" ht="18">
      <c r="A26" s="22" t="s">
        <v>4</v>
      </c>
      <c r="B26" s="23"/>
      <c r="C26" s="14"/>
      <c r="D26" s="14"/>
      <c r="E26" s="14"/>
      <c r="F26" s="21"/>
    </row>
    <row r="27" spans="1:6" ht="18" customHeight="1">
      <c r="A27" s="22" t="s">
        <v>5</v>
      </c>
      <c r="B27" s="23"/>
      <c r="C27" s="14"/>
      <c r="D27" s="14"/>
      <c r="E27" s="14"/>
      <c r="F27" s="21"/>
    </row>
    <row r="28" spans="1:6" ht="18" customHeight="1">
      <c r="A28" s="22" t="s">
        <v>6</v>
      </c>
      <c r="B28" s="23"/>
      <c r="C28" s="14"/>
      <c r="D28" s="14"/>
      <c r="E28" s="14"/>
      <c r="F28" s="21"/>
    </row>
    <row r="29" spans="1:6" ht="18" customHeight="1">
      <c r="A29" s="191" t="s">
        <v>98</v>
      </c>
      <c r="B29" s="23"/>
      <c r="C29" s="14"/>
      <c r="D29" s="14"/>
      <c r="E29" s="14"/>
      <c r="F29" s="21"/>
    </row>
    <row r="30" spans="1:6" ht="18" customHeight="1">
      <c r="A30" s="271" t="s">
        <v>96</v>
      </c>
      <c r="B30" s="272"/>
      <c r="C30" s="272"/>
      <c r="D30" s="272"/>
      <c r="E30" s="272"/>
      <c r="F30" s="273"/>
    </row>
    <row r="31" spans="1:6" ht="18">
      <c r="A31" s="274" t="s">
        <v>7</v>
      </c>
      <c r="B31" s="275"/>
      <c r="C31" s="275"/>
      <c r="D31" s="275"/>
      <c r="E31" s="275"/>
      <c r="F31" s="276"/>
    </row>
    <row r="32" spans="1:6" ht="18">
      <c r="A32" s="24" t="s">
        <v>8</v>
      </c>
      <c r="B32" s="14"/>
      <c r="C32" s="14"/>
      <c r="D32" s="14"/>
      <c r="E32" s="14"/>
      <c r="F32" s="21"/>
    </row>
    <row r="33" spans="1:6" ht="18">
      <c r="A33" s="24" t="s">
        <v>9</v>
      </c>
      <c r="B33" s="14"/>
      <c r="C33" s="14"/>
      <c r="D33" s="14"/>
      <c r="E33" s="14"/>
      <c r="F33" s="21"/>
    </row>
    <row r="34" spans="1:6" ht="15.75" customHeight="1">
      <c r="A34" s="25" t="s">
        <v>10</v>
      </c>
      <c r="B34" s="26"/>
      <c r="C34" s="26"/>
      <c r="D34" s="26"/>
      <c r="E34" s="26"/>
      <c r="F34" s="27"/>
    </row>
  </sheetData>
  <mergeCells count="13">
    <mergeCell ref="A30:F30"/>
    <mergeCell ref="A31:F31"/>
    <mergeCell ref="A11:F11"/>
    <mergeCell ref="A13:F13"/>
    <mergeCell ref="A14:F14"/>
    <mergeCell ref="A15:F15"/>
    <mergeCell ref="A21:F21"/>
    <mergeCell ref="A10:F10"/>
    <mergeCell ref="A1:F1"/>
    <mergeCell ref="A2:F2"/>
    <mergeCell ref="A3:F3"/>
    <mergeCell ref="A5:F5"/>
    <mergeCell ref="A6:F6"/>
  </mergeCells>
  <pageMargins left="0.7" right="0.7" top="0.75" bottom="0.75" header="0.3" footer="0.3"/>
  <pageSetup scale="6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tabSelected="1" zoomScale="60" workbookViewId="0">
      <selection activeCell="J8" sqref="J8"/>
    </sheetView>
  </sheetViews>
  <sheetFormatPr baseColWidth="10" defaultColWidth="8.83203125" defaultRowHeight="15"/>
  <cols>
    <col min="1" max="1" width="30.6640625" bestFit="1" customWidth="1"/>
    <col min="5" max="5" width="12.6640625" bestFit="1" customWidth="1"/>
    <col min="6" max="6" width="19" bestFit="1" customWidth="1"/>
    <col min="9" max="9" width="13.5" customWidth="1"/>
    <col min="10" max="10" width="11.1640625" bestFit="1" customWidth="1"/>
    <col min="11" max="11" width="10.6640625" bestFit="1" customWidth="1"/>
  </cols>
  <sheetData>
    <row r="1" spans="1:11" ht="21">
      <c r="A1" s="289" t="s">
        <v>23</v>
      </c>
      <c r="B1" s="290"/>
      <c r="C1" s="290"/>
      <c r="D1" s="290"/>
      <c r="E1" s="290"/>
      <c r="F1" s="291"/>
    </row>
    <row r="2" spans="1:11" ht="18">
      <c r="A2" s="292" t="s">
        <v>24</v>
      </c>
      <c r="B2" s="293"/>
      <c r="C2" s="294" t="s">
        <v>121</v>
      </c>
      <c r="D2" s="295"/>
      <c r="E2" s="67" t="s">
        <v>25</v>
      </c>
      <c r="F2" s="73" t="s">
        <v>120</v>
      </c>
    </row>
    <row r="3" spans="1:11" ht="18">
      <c r="A3" s="292" t="s">
        <v>26</v>
      </c>
      <c r="B3" s="296"/>
      <c r="C3" s="296"/>
      <c r="D3" s="296"/>
      <c r="E3" s="293"/>
      <c r="F3" s="183">
        <f>5796750</f>
        <v>5796750</v>
      </c>
    </row>
    <row r="4" spans="1:11" ht="18">
      <c r="A4" s="297" t="s">
        <v>27</v>
      </c>
      <c r="B4" s="298"/>
      <c r="C4" s="298"/>
      <c r="D4" s="298"/>
      <c r="E4" s="299"/>
      <c r="F4" s="28">
        <v>0.18</v>
      </c>
    </row>
    <row r="5" spans="1:11" ht="18">
      <c r="A5" s="55" t="s">
        <v>28</v>
      </c>
      <c r="B5" s="74"/>
      <c r="C5" s="66"/>
      <c r="D5" s="66"/>
      <c r="E5" s="66"/>
      <c r="F5" s="183">
        <f>F3-F6</f>
        <v>884250</v>
      </c>
      <c r="I5" s="210"/>
    </row>
    <row r="6" spans="1:11" ht="18">
      <c r="A6" s="300" t="s">
        <v>29</v>
      </c>
      <c r="B6" s="301"/>
      <c r="C6" s="301"/>
      <c r="D6" s="301"/>
      <c r="E6" s="302"/>
      <c r="F6" s="209">
        <v>4912500</v>
      </c>
      <c r="H6" s="211"/>
      <c r="I6" s="212"/>
    </row>
    <row r="7" spans="1:11" ht="62.25" customHeight="1">
      <c r="A7" s="283" t="s">
        <v>30</v>
      </c>
      <c r="B7" s="284"/>
      <c r="C7" s="284"/>
      <c r="D7" s="284"/>
      <c r="E7" s="284"/>
      <c r="F7" s="285"/>
      <c r="H7" s="211"/>
      <c r="I7" s="211"/>
      <c r="J7" s="211"/>
      <c r="K7" s="211"/>
    </row>
    <row r="8" spans="1:11" ht="262.5" customHeight="1">
      <c r="A8" s="286" t="s">
        <v>183</v>
      </c>
      <c r="B8" s="287"/>
      <c r="C8" s="287"/>
      <c r="D8" s="287"/>
      <c r="E8" s="287"/>
      <c r="F8" s="288"/>
    </row>
  </sheetData>
  <mergeCells count="8">
    <mergeCell ref="A7:F7"/>
    <mergeCell ref="A8:F8"/>
    <mergeCell ref="A1:F1"/>
    <mergeCell ref="A2:B2"/>
    <mergeCell ref="C2:D2"/>
    <mergeCell ref="A3:E3"/>
    <mergeCell ref="A4:E4"/>
    <mergeCell ref="A6:E6"/>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6"/>
  <sheetViews>
    <sheetView zoomScale="75" workbookViewId="0">
      <selection activeCell="A29" sqref="A29:B29"/>
    </sheetView>
  </sheetViews>
  <sheetFormatPr baseColWidth="10" defaultColWidth="8.83203125" defaultRowHeight="15"/>
  <cols>
    <col min="1" max="1" width="18.6640625" customWidth="1"/>
    <col min="2" max="2" width="18.83203125" customWidth="1"/>
    <col min="3" max="3" width="15" customWidth="1"/>
    <col min="4" max="4" width="17.33203125" bestFit="1" customWidth="1"/>
    <col min="5" max="5" width="12.83203125" bestFit="1" customWidth="1"/>
    <col min="6" max="6" width="16.1640625" bestFit="1" customWidth="1"/>
    <col min="9" max="9" width="12.6640625" customWidth="1"/>
    <col min="10" max="10" width="10.83203125" customWidth="1"/>
    <col min="12" max="12" width="17.33203125" bestFit="1" customWidth="1"/>
    <col min="14" max="14" width="16.1640625" bestFit="1" customWidth="1"/>
    <col min="15" max="15" width="18.1640625" customWidth="1"/>
  </cols>
  <sheetData>
    <row r="1" spans="1:15" ht="23">
      <c r="A1" s="306" t="s">
        <v>31</v>
      </c>
      <c r="B1" s="307"/>
      <c r="C1" s="307"/>
      <c r="D1" s="307"/>
      <c r="E1" s="307"/>
      <c r="F1" s="307"/>
      <c r="G1" s="308"/>
      <c r="H1" s="60"/>
      <c r="I1" s="309" t="s">
        <v>32</v>
      </c>
      <c r="J1" s="310"/>
      <c r="K1" s="310"/>
      <c r="L1" s="310"/>
      <c r="M1" s="310"/>
      <c r="N1" s="310"/>
      <c r="O1" s="311"/>
    </row>
    <row r="2" spans="1:15" ht="23">
      <c r="A2" s="303" t="s">
        <v>33</v>
      </c>
      <c r="B2" s="312"/>
      <c r="C2" s="313" t="s">
        <v>121</v>
      </c>
      <c r="D2" s="314"/>
      <c r="E2" s="68" t="s">
        <v>25</v>
      </c>
      <c r="F2" s="313" t="s">
        <v>120</v>
      </c>
      <c r="G2" s="314"/>
      <c r="H2" s="60"/>
      <c r="I2" s="69"/>
      <c r="J2" s="70"/>
      <c r="K2" s="70"/>
      <c r="L2" s="70"/>
      <c r="M2" s="70"/>
      <c r="N2" s="70"/>
      <c r="O2" s="71"/>
    </row>
    <row r="3" spans="1:15" ht="18">
      <c r="A3" s="315" t="s">
        <v>115</v>
      </c>
      <c r="B3" s="316"/>
      <c r="C3" s="316"/>
      <c r="D3" s="316"/>
      <c r="E3" s="316"/>
      <c r="F3" s="316"/>
      <c r="G3" s="317"/>
      <c r="H3" s="29"/>
      <c r="I3" s="318"/>
      <c r="J3" s="319"/>
      <c r="K3" s="319"/>
      <c r="L3" s="319"/>
      <c r="M3" s="319"/>
      <c r="N3" s="319"/>
      <c r="O3" s="320"/>
    </row>
    <row r="4" spans="1:15" ht="18">
      <c r="A4" s="303" t="s">
        <v>34</v>
      </c>
      <c r="B4" s="304"/>
      <c r="C4" s="304"/>
      <c r="D4" s="304"/>
      <c r="E4" s="304"/>
      <c r="F4" s="304"/>
      <c r="G4" s="305"/>
      <c r="H4" s="29"/>
      <c r="I4" s="303" t="s">
        <v>35</v>
      </c>
      <c r="J4" s="304"/>
      <c r="K4" s="304"/>
      <c r="L4" s="304"/>
      <c r="M4" s="304"/>
      <c r="N4" s="304"/>
      <c r="O4" s="305"/>
    </row>
    <row r="5" spans="1:15" ht="16">
      <c r="A5" s="30"/>
      <c r="B5" s="35"/>
      <c r="C5" s="35"/>
      <c r="D5" s="35"/>
      <c r="E5" s="35"/>
      <c r="F5" s="35"/>
      <c r="G5" s="32"/>
      <c r="H5" s="33"/>
      <c r="I5" s="34"/>
      <c r="J5" s="35"/>
      <c r="K5" s="35"/>
      <c r="L5" s="35"/>
      <c r="M5" s="35"/>
      <c r="N5" s="35"/>
      <c r="O5" s="36"/>
    </row>
    <row r="6" spans="1:15" ht="16">
      <c r="A6" s="30"/>
      <c r="B6" s="35"/>
      <c r="C6" s="35"/>
      <c r="D6" s="37" t="s">
        <v>36</v>
      </c>
      <c r="E6" s="35"/>
      <c r="F6" s="37" t="s">
        <v>37</v>
      </c>
      <c r="G6" s="32"/>
      <c r="H6" s="33"/>
      <c r="I6" s="34"/>
      <c r="J6" s="35"/>
      <c r="K6" s="35"/>
      <c r="L6" s="37" t="s">
        <v>36</v>
      </c>
      <c r="M6" s="35"/>
      <c r="N6" s="37" t="s">
        <v>37</v>
      </c>
      <c r="O6" s="36"/>
    </row>
    <row r="7" spans="1:15" ht="21">
      <c r="A7" s="38" t="s">
        <v>38</v>
      </c>
      <c r="B7" s="37" t="s">
        <v>39</v>
      </c>
      <c r="C7" s="37" t="s">
        <v>40</v>
      </c>
      <c r="D7" s="37" t="s">
        <v>41</v>
      </c>
      <c r="E7" s="65" t="s">
        <v>42</v>
      </c>
      <c r="F7" s="37" t="s">
        <v>41</v>
      </c>
      <c r="G7" s="32"/>
      <c r="H7" s="33"/>
      <c r="I7" s="38" t="s">
        <v>38</v>
      </c>
      <c r="J7" s="37" t="s">
        <v>39</v>
      </c>
      <c r="K7" s="37" t="s">
        <v>43</v>
      </c>
      <c r="L7" s="37" t="s">
        <v>41</v>
      </c>
      <c r="M7" s="37" t="s">
        <v>42</v>
      </c>
      <c r="N7" s="37" t="s">
        <v>41</v>
      </c>
      <c r="O7" s="36"/>
    </row>
    <row r="8" spans="1:15" ht="16">
      <c r="A8" s="34"/>
      <c r="B8" s="31"/>
      <c r="C8" s="31"/>
      <c r="D8" s="31"/>
      <c r="E8" s="31"/>
      <c r="F8" s="31"/>
      <c r="G8" s="32"/>
      <c r="H8" s="33"/>
      <c r="I8" s="34"/>
      <c r="J8" s="35"/>
      <c r="K8" s="35"/>
      <c r="L8" s="39"/>
      <c r="M8" s="35"/>
      <c r="N8" s="40"/>
      <c r="O8" s="36"/>
    </row>
    <row r="9" spans="1:15" ht="18">
      <c r="A9" s="41" t="s">
        <v>44</v>
      </c>
      <c r="B9" s="184">
        <v>0.13</v>
      </c>
      <c r="C9" s="42"/>
      <c r="D9" s="183">
        <f>5796750</f>
        <v>5796750</v>
      </c>
      <c r="E9" s="43"/>
      <c r="F9" s="185">
        <f>B9*D9</f>
        <v>753577.5</v>
      </c>
      <c r="G9" s="32"/>
      <c r="H9" s="33"/>
      <c r="I9" s="41" t="str">
        <f>A9</f>
        <v>FEB</v>
      </c>
      <c r="J9" s="184">
        <v>0.14000000000000001</v>
      </c>
      <c r="K9" s="75"/>
      <c r="L9" s="192">
        <v>4912500</v>
      </c>
      <c r="M9" s="77"/>
      <c r="N9" s="186">
        <f>J9*L9</f>
        <v>687750.00000000012</v>
      </c>
      <c r="O9" s="36"/>
    </row>
    <row r="10" spans="1:15" ht="18">
      <c r="A10" s="34"/>
      <c r="B10" s="47"/>
      <c r="C10" s="42"/>
      <c r="D10" s="47"/>
      <c r="E10" s="43"/>
      <c r="F10" s="47"/>
      <c r="G10" s="32"/>
      <c r="H10" s="33"/>
      <c r="I10" s="34"/>
      <c r="J10" s="75"/>
      <c r="K10" s="75"/>
      <c r="L10" s="76"/>
      <c r="M10" s="77"/>
      <c r="N10" s="78"/>
      <c r="O10" s="36"/>
    </row>
    <row r="11" spans="1:15" ht="18">
      <c r="A11" s="34"/>
      <c r="B11" s="47"/>
      <c r="C11" s="42"/>
      <c r="D11" s="47"/>
      <c r="E11" s="43"/>
      <c r="F11" s="47"/>
      <c r="G11" s="32"/>
      <c r="H11" s="33"/>
      <c r="I11" s="34"/>
      <c r="J11" s="75"/>
      <c r="K11" s="75"/>
      <c r="L11" s="76"/>
      <c r="M11" s="77"/>
      <c r="N11" s="78"/>
      <c r="O11" s="36"/>
    </row>
    <row r="12" spans="1:15" ht="18">
      <c r="A12" s="34" t="s">
        <v>107</v>
      </c>
      <c r="B12" s="184">
        <v>0.2</v>
      </c>
      <c r="C12" s="42"/>
      <c r="D12" s="183">
        <f>5796750</f>
        <v>5796750</v>
      </c>
      <c r="E12" s="43"/>
      <c r="F12" s="185">
        <f>B12*D12</f>
        <v>1159350</v>
      </c>
      <c r="G12" s="32"/>
      <c r="H12" s="33"/>
      <c r="I12" s="34" t="str">
        <f>A12</f>
        <v>MAR</v>
      </c>
      <c r="J12" s="184">
        <v>0.19</v>
      </c>
      <c r="K12" s="75"/>
      <c r="L12" s="186">
        <v>4912500</v>
      </c>
      <c r="M12" s="77"/>
      <c r="N12" s="186">
        <f>J12*L12</f>
        <v>933375</v>
      </c>
      <c r="O12" s="36"/>
    </row>
    <row r="13" spans="1:15" ht="18">
      <c r="A13" s="34"/>
      <c r="B13" s="47"/>
      <c r="C13" s="42"/>
      <c r="D13" s="47"/>
      <c r="E13" s="43"/>
      <c r="F13" s="47"/>
      <c r="G13" s="32"/>
      <c r="H13" s="33"/>
      <c r="I13" s="34"/>
      <c r="J13" s="75"/>
      <c r="K13" s="75"/>
      <c r="L13" s="76"/>
      <c r="M13" s="77"/>
      <c r="N13" s="78"/>
      <c r="O13" s="36"/>
    </row>
    <row r="14" spans="1:15" ht="18">
      <c r="A14" s="34"/>
      <c r="B14" s="47"/>
      <c r="C14" s="42"/>
      <c r="D14" s="47"/>
      <c r="E14" s="43"/>
      <c r="F14" s="47"/>
      <c r="G14" s="32"/>
      <c r="H14" s="33"/>
      <c r="I14" s="34"/>
      <c r="J14" s="75"/>
      <c r="K14" s="75"/>
      <c r="L14" s="76"/>
      <c r="M14" s="77"/>
      <c r="N14" s="78"/>
      <c r="O14" s="36"/>
    </row>
    <row r="15" spans="1:15" ht="18">
      <c r="A15" s="34" t="s">
        <v>108</v>
      </c>
      <c r="B15" s="184">
        <v>0.2</v>
      </c>
      <c r="C15" s="42"/>
      <c r="D15" s="183">
        <f>5796750</f>
        <v>5796750</v>
      </c>
      <c r="E15" s="43"/>
      <c r="F15" s="185">
        <f>B15*D15</f>
        <v>1159350</v>
      </c>
      <c r="G15" s="32"/>
      <c r="H15" s="33"/>
      <c r="I15" s="34" t="str">
        <f>A15</f>
        <v>APR</v>
      </c>
      <c r="J15" s="184">
        <v>0.18</v>
      </c>
      <c r="K15" s="75"/>
      <c r="L15" s="186">
        <v>4912500</v>
      </c>
      <c r="M15" s="77"/>
      <c r="N15" s="186">
        <f>J15*L15</f>
        <v>884250</v>
      </c>
      <c r="O15" s="36"/>
    </row>
    <row r="16" spans="1:15" ht="18">
      <c r="A16" s="34"/>
      <c r="B16" s="47"/>
      <c r="C16" s="42"/>
      <c r="D16" s="47"/>
      <c r="E16" s="43"/>
      <c r="F16" s="47"/>
      <c r="G16" s="32"/>
      <c r="H16" s="33"/>
      <c r="I16" s="34"/>
      <c r="J16" s="75"/>
      <c r="K16" s="75"/>
      <c r="L16" s="76"/>
      <c r="M16" s="77"/>
      <c r="N16" s="78"/>
      <c r="O16" s="36"/>
    </row>
    <row r="17" spans="1:15" ht="18">
      <c r="A17" s="34"/>
      <c r="B17" s="47"/>
      <c r="C17" s="42"/>
      <c r="D17" s="47"/>
      <c r="E17" s="43"/>
      <c r="F17" s="47"/>
      <c r="G17" s="32"/>
      <c r="H17" s="33"/>
      <c r="I17" s="34"/>
      <c r="J17" s="75"/>
      <c r="K17" s="75"/>
      <c r="L17" s="76"/>
      <c r="M17" s="77"/>
      <c r="N17" s="78"/>
      <c r="O17" s="36"/>
    </row>
    <row r="18" spans="1:15" ht="18">
      <c r="A18" s="34" t="s">
        <v>109</v>
      </c>
      <c r="B18" s="184">
        <v>0.18</v>
      </c>
      <c r="C18" s="42"/>
      <c r="D18" s="183">
        <f>5796750</f>
        <v>5796750</v>
      </c>
      <c r="E18" s="43"/>
      <c r="F18" s="185">
        <f>B18*D18</f>
        <v>1043415</v>
      </c>
      <c r="G18" s="32"/>
      <c r="H18" s="33"/>
      <c r="I18" s="34" t="str">
        <f>A18</f>
        <v>MAY</v>
      </c>
      <c r="J18" s="184">
        <v>0.17</v>
      </c>
      <c r="K18" s="75"/>
      <c r="L18" s="186">
        <v>4912500</v>
      </c>
      <c r="M18" s="77"/>
      <c r="N18" s="186">
        <f>J18*L18</f>
        <v>835125.00000000012</v>
      </c>
      <c r="O18" s="36"/>
    </row>
    <row r="19" spans="1:15" ht="18">
      <c r="A19" s="34"/>
      <c r="B19" s="47"/>
      <c r="C19" s="42"/>
      <c r="D19" s="47"/>
      <c r="E19" s="43"/>
      <c r="F19" s="47"/>
      <c r="G19" s="32"/>
      <c r="H19" s="33"/>
      <c r="I19" s="34"/>
      <c r="J19" s="75"/>
      <c r="K19" s="75"/>
      <c r="L19" s="76"/>
      <c r="M19" s="77"/>
      <c r="N19" s="78"/>
      <c r="O19" s="36"/>
    </row>
    <row r="20" spans="1:15" ht="18">
      <c r="A20" s="34"/>
      <c r="B20" s="47"/>
      <c r="C20" s="42"/>
      <c r="D20" s="47"/>
      <c r="E20" s="43"/>
      <c r="F20" s="47"/>
      <c r="G20" s="32"/>
      <c r="H20" s="33"/>
      <c r="I20" s="34"/>
      <c r="J20" s="75"/>
      <c r="K20" s="75"/>
      <c r="L20" s="76"/>
      <c r="M20" s="77"/>
      <c r="N20" s="78"/>
      <c r="O20" s="36"/>
    </row>
    <row r="21" spans="1:15" ht="18">
      <c r="A21" s="34" t="s">
        <v>110</v>
      </c>
      <c r="B21" s="184">
        <v>0.16</v>
      </c>
      <c r="C21" s="42"/>
      <c r="D21" s="183">
        <f>5796750</f>
        <v>5796750</v>
      </c>
      <c r="E21" s="43"/>
      <c r="F21" s="185">
        <f>B21*D21</f>
        <v>927480</v>
      </c>
      <c r="G21" s="32"/>
      <c r="H21" s="33"/>
      <c r="I21" s="34" t="str">
        <f>A21</f>
        <v>JUNE</v>
      </c>
      <c r="J21" s="184">
        <v>0.18</v>
      </c>
      <c r="K21" s="75"/>
      <c r="L21" s="186">
        <v>4912500</v>
      </c>
      <c r="M21" s="77"/>
      <c r="N21" s="186">
        <f>J21*L21</f>
        <v>884250</v>
      </c>
      <c r="O21" s="36"/>
    </row>
    <row r="22" spans="1:15" ht="18">
      <c r="A22" s="34"/>
      <c r="B22" s="47"/>
      <c r="C22" s="42"/>
      <c r="D22" s="47"/>
      <c r="E22" s="43"/>
      <c r="F22" s="47"/>
      <c r="G22" s="32"/>
      <c r="H22" s="33"/>
      <c r="I22" s="34"/>
      <c r="J22" s="75"/>
      <c r="K22" s="75"/>
      <c r="L22" s="76"/>
      <c r="M22" s="77"/>
      <c r="N22" s="78"/>
      <c r="O22" s="36"/>
    </row>
    <row r="23" spans="1:15" ht="18">
      <c r="A23" s="34"/>
      <c r="B23" s="47"/>
      <c r="C23" s="42"/>
      <c r="D23" s="47"/>
      <c r="E23" s="43"/>
      <c r="F23" s="47"/>
      <c r="G23" s="32"/>
      <c r="H23" s="33"/>
      <c r="I23" s="34"/>
      <c r="J23" s="75"/>
      <c r="K23" s="75"/>
      <c r="L23" s="76"/>
      <c r="M23" s="77"/>
      <c r="N23" s="78"/>
      <c r="O23" s="36"/>
    </row>
    <row r="24" spans="1:15" ht="18">
      <c r="A24" s="34" t="s">
        <v>111</v>
      </c>
      <c r="B24" s="184">
        <v>0.13</v>
      </c>
      <c r="C24" s="42"/>
      <c r="D24" s="183">
        <f>5796750</f>
        <v>5796750</v>
      </c>
      <c r="E24" s="43"/>
      <c r="F24" s="185">
        <f>B24*D24</f>
        <v>753577.5</v>
      </c>
      <c r="G24" s="32"/>
      <c r="H24" s="33"/>
      <c r="I24" s="34" t="str">
        <f>A24</f>
        <v>JULY</v>
      </c>
      <c r="J24" s="184">
        <v>0.14000000000000001</v>
      </c>
      <c r="K24" s="75"/>
      <c r="L24" s="186">
        <v>4912500</v>
      </c>
      <c r="M24" s="77"/>
      <c r="N24" s="186">
        <f>J24*L24</f>
        <v>687750.00000000012</v>
      </c>
      <c r="O24" s="36"/>
    </row>
    <row r="25" spans="1:15" ht="18">
      <c r="A25" s="34"/>
      <c r="B25" s="42"/>
      <c r="C25" s="42"/>
      <c r="D25" s="46"/>
      <c r="E25" s="42"/>
      <c r="F25" s="42"/>
      <c r="G25" s="32"/>
      <c r="H25" s="33"/>
      <c r="I25" s="34"/>
      <c r="J25" s="80"/>
      <c r="K25" s="44"/>
      <c r="L25" s="82"/>
      <c r="M25" s="45"/>
      <c r="N25" s="82"/>
      <c r="O25" s="36"/>
    </row>
    <row r="26" spans="1:15" ht="18">
      <c r="A26" s="57" t="s">
        <v>45</v>
      </c>
      <c r="B26" s="184">
        <f>SUM(B9+B12+B15+B18+B21+B24)</f>
        <v>1</v>
      </c>
      <c r="C26" s="48"/>
      <c r="D26" s="193"/>
      <c r="E26" s="48"/>
      <c r="F26" s="185">
        <f>SUM(F9+F12+F15+F18+F21+F24)</f>
        <v>5796750</v>
      </c>
      <c r="G26" s="61"/>
      <c r="H26" s="50"/>
      <c r="I26" s="51"/>
      <c r="J26" s="184">
        <f>SUM(J9+J12+J15+J18+J21+J24)</f>
        <v>1</v>
      </c>
      <c r="K26" s="48"/>
      <c r="L26" s="194"/>
      <c r="M26" s="52"/>
      <c r="N26" s="195">
        <f>SUM(N9+N12+N15+N18+N21+N24)</f>
        <v>4912500</v>
      </c>
      <c r="O26" s="49"/>
    </row>
  </sheetData>
  <mergeCells count="9">
    <mergeCell ref="A4:G4"/>
    <mergeCell ref="I4:O4"/>
    <mergeCell ref="A1:G1"/>
    <mergeCell ref="I1:O1"/>
    <mergeCell ref="A2:B2"/>
    <mergeCell ref="C2:D2"/>
    <mergeCell ref="F2:G2"/>
    <mergeCell ref="A3:G3"/>
    <mergeCell ref="I3:O3"/>
  </mergeCells>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0"/>
  <sheetViews>
    <sheetView topLeftCell="A2" zoomScale="89" workbookViewId="0">
      <selection activeCell="A16" sqref="A16:H16"/>
    </sheetView>
  </sheetViews>
  <sheetFormatPr baseColWidth="10" defaultColWidth="8.83203125" defaultRowHeight="15"/>
  <cols>
    <col min="1" max="1" width="6.83203125" bestFit="1" customWidth="1"/>
    <col min="2" max="2" width="22.6640625" customWidth="1"/>
    <col min="3" max="3" width="20.33203125" customWidth="1"/>
    <col min="4" max="5" width="21.1640625" customWidth="1"/>
    <col min="6" max="6" width="20.6640625" customWidth="1"/>
    <col min="7" max="7" width="20.83203125" customWidth="1"/>
    <col min="8" max="8" width="21.33203125" customWidth="1"/>
  </cols>
  <sheetData>
    <row r="1" spans="1:8" ht="18">
      <c r="A1" s="303" t="s">
        <v>46</v>
      </c>
      <c r="B1" s="323"/>
      <c r="C1" s="323"/>
      <c r="D1" s="323"/>
      <c r="E1" s="323"/>
      <c r="F1" s="323"/>
      <c r="G1" s="323"/>
      <c r="H1" s="324"/>
    </row>
    <row r="2" spans="1:8" ht="18">
      <c r="A2" s="325" t="s">
        <v>24</v>
      </c>
      <c r="B2" s="326"/>
      <c r="C2" s="327" t="s">
        <v>119</v>
      </c>
      <c r="D2" s="328"/>
      <c r="E2" s="72" t="s">
        <v>25</v>
      </c>
      <c r="F2" s="205" t="s">
        <v>120</v>
      </c>
      <c r="G2" s="206" t="s">
        <v>105</v>
      </c>
      <c r="H2" s="190" t="s">
        <v>106</v>
      </c>
    </row>
    <row r="3" spans="1:8" ht="16">
      <c r="A3" s="329"/>
      <c r="B3" s="330"/>
      <c r="C3" s="53" t="s">
        <v>44</v>
      </c>
      <c r="D3" s="53" t="s">
        <v>107</v>
      </c>
      <c r="E3" s="53" t="s">
        <v>108</v>
      </c>
      <c r="F3" s="53" t="s">
        <v>109</v>
      </c>
      <c r="G3" s="53" t="s">
        <v>112</v>
      </c>
      <c r="H3" s="53" t="s">
        <v>113</v>
      </c>
    </row>
    <row r="4" spans="1:8" ht="18">
      <c r="A4" s="321" t="s">
        <v>47</v>
      </c>
      <c r="B4" s="322"/>
      <c r="C4" s="187">
        <f>'Fig. 4.5'!F9</f>
        <v>753577.5</v>
      </c>
      <c r="D4" s="187">
        <f>'Fig. 4.5'!F12</f>
        <v>1159350</v>
      </c>
      <c r="E4" s="187">
        <f>'Fig. 4.5'!F15</f>
        <v>1159350</v>
      </c>
      <c r="F4" s="187">
        <f>'Fig. 4.5'!F18</f>
        <v>1043415</v>
      </c>
      <c r="G4" s="187">
        <f>'Fig. 4.5'!F21</f>
        <v>927480</v>
      </c>
      <c r="H4" s="187">
        <f>'Fig. 4.5'!F24</f>
        <v>753577.5</v>
      </c>
    </row>
    <row r="5" spans="1:8" ht="18">
      <c r="A5" s="321" t="s">
        <v>32</v>
      </c>
      <c r="B5" s="322"/>
      <c r="C5" s="187">
        <f>'Fig. 4.5'!N9</f>
        <v>687750.00000000012</v>
      </c>
      <c r="D5" s="187">
        <f>'Fig. 4.5'!N12</f>
        <v>933375</v>
      </c>
      <c r="E5" s="187">
        <f>'Fig. 4.5'!N15</f>
        <v>884250</v>
      </c>
      <c r="F5" s="187">
        <f>'Fig. 4.5'!N18</f>
        <v>835125.00000000012</v>
      </c>
      <c r="G5" s="187">
        <f>'Fig. 4.5'!N21</f>
        <v>884250</v>
      </c>
      <c r="H5" s="187">
        <f>'Fig. 4.5'!N24</f>
        <v>687750.00000000012</v>
      </c>
    </row>
    <row r="6" spans="1:8" ht="18">
      <c r="A6" s="321" t="s">
        <v>48</v>
      </c>
      <c r="B6" s="322"/>
      <c r="C6" s="187">
        <f>'Fig. 4.6'!C4-'Fig. 4.6'!C5</f>
        <v>65827.499999999884</v>
      </c>
      <c r="D6" s="187">
        <f>'Fig. 4.6'!D4-'Fig. 4.6'!D5</f>
        <v>225975</v>
      </c>
      <c r="E6" s="187">
        <f>'Fig. 4.6'!E4-'Fig. 4.6'!E5</f>
        <v>275100</v>
      </c>
      <c r="F6" s="187">
        <f>'Fig. 4.6'!F4-'Fig. 4.6'!F5</f>
        <v>208289.99999999988</v>
      </c>
      <c r="G6" s="187">
        <f>'Fig. 4.6'!G4-'Fig. 4.6'!G5</f>
        <v>43230</v>
      </c>
      <c r="H6" s="187">
        <f>'Fig. 4.6'!H4-'Fig. 4.6'!H5</f>
        <v>65827.499999999884</v>
      </c>
    </row>
    <row r="7" spans="1:8" ht="18">
      <c r="A7" s="321" t="s">
        <v>49</v>
      </c>
      <c r="B7" s="322"/>
      <c r="C7" s="56">
        <f t="shared" ref="C7:H7" si="0">C6/C5</f>
        <v>9.571428571428553E-2</v>
      </c>
      <c r="D7" s="56">
        <f t="shared" si="0"/>
        <v>0.24210526315789474</v>
      </c>
      <c r="E7" s="56">
        <f t="shared" si="0"/>
        <v>0.31111111111111112</v>
      </c>
      <c r="F7" s="56">
        <f t="shared" si="0"/>
        <v>0.24941176470588217</v>
      </c>
      <c r="G7" s="56">
        <f t="shared" si="0"/>
        <v>4.8888888888888891E-2</v>
      </c>
      <c r="H7" s="56">
        <f t="shared" si="0"/>
        <v>9.571428571428553E-2</v>
      </c>
    </row>
    <row r="8" spans="1:8" ht="30.75" customHeight="1">
      <c r="A8" s="334" t="s">
        <v>50</v>
      </c>
      <c r="B8" s="335"/>
      <c r="C8" s="335"/>
      <c r="D8" s="335"/>
      <c r="E8" s="335"/>
      <c r="F8" s="335"/>
      <c r="G8" s="335"/>
      <c r="H8" s="336"/>
    </row>
    <row r="9" spans="1:8" ht="17">
      <c r="A9" s="58" t="str">
        <f>C3</f>
        <v>FEB</v>
      </c>
      <c r="B9" s="59"/>
      <c r="C9" s="59"/>
      <c r="D9" s="59"/>
      <c r="E9" s="59"/>
      <c r="F9" s="59"/>
      <c r="G9" s="59"/>
      <c r="H9" s="81"/>
    </row>
    <row r="10" spans="1:8" ht="77.25" customHeight="1">
      <c r="A10" s="331" t="s">
        <v>128</v>
      </c>
      <c r="B10" s="332"/>
      <c r="C10" s="332"/>
      <c r="D10" s="332"/>
      <c r="E10" s="332"/>
      <c r="F10" s="332"/>
      <c r="G10" s="332"/>
      <c r="H10" s="333"/>
    </row>
    <row r="11" spans="1:8" ht="17">
      <c r="A11" s="58" t="str">
        <f>D3</f>
        <v>MAR</v>
      </c>
      <c r="B11" s="62"/>
      <c r="C11" s="62"/>
      <c r="D11" s="62"/>
      <c r="E11" s="62"/>
      <c r="F11" s="62"/>
      <c r="G11" s="62"/>
      <c r="H11" s="63"/>
    </row>
    <row r="12" spans="1:8" ht="64.5" customHeight="1">
      <c r="A12" s="331" t="s">
        <v>129</v>
      </c>
      <c r="B12" s="332"/>
      <c r="C12" s="332"/>
      <c r="D12" s="332"/>
      <c r="E12" s="332"/>
      <c r="F12" s="332"/>
      <c r="G12" s="332"/>
      <c r="H12" s="333"/>
    </row>
    <row r="13" spans="1:8" ht="17">
      <c r="A13" s="58" t="str">
        <f>E3</f>
        <v>APR</v>
      </c>
      <c r="B13" s="62"/>
      <c r="C13" s="62"/>
      <c r="D13" s="62"/>
      <c r="E13" s="62"/>
      <c r="F13" s="62"/>
      <c r="G13" s="62"/>
      <c r="H13" s="63"/>
    </row>
    <row r="14" spans="1:8" ht="66" customHeight="1">
      <c r="A14" s="331" t="s">
        <v>130</v>
      </c>
      <c r="B14" s="332"/>
      <c r="C14" s="332"/>
      <c r="D14" s="332"/>
      <c r="E14" s="332"/>
      <c r="F14" s="332"/>
      <c r="G14" s="332"/>
      <c r="H14" s="333"/>
    </row>
    <row r="15" spans="1:8" ht="17">
      <c r="A15" s="58" t="str">
        <f>F3</f>
        <v>MAY</v>
      </c>
      <c r="B15" s="62"/>
      <c r="C15" s="62"/>
      <c r="D15" s="62"/>
      <c r="E15" s="62"/>
      <c r="F15" s="62"/>
      <c r="G15" s="62"/>
      <c r="H15" s="63"/>
    </row>
    <row r="16" spans="1:8" ht="63" customHeight="1">
      <c r="A16" s="331" t="s">
        <v>131</v>
      </c>
      <c r="B16" s="332"/>
      <c r="C16" s="332"/>
      <c r="D16" s="332"/>
      <c r="E16" s="332"/>
      <c r="F16" s="332"/>
      <c r="G16" s="332"/>
      <c r="H16" s="333"/>
    </row>
    <row r="17" spans="1:8" ht="17">
      <c r="A17" s="58" t="str">
        <f>G3</f>
        <v>JUN</v>
      </c>
      <c r="B17" s="62"/>
      <c r="C17" s="62"/>
      <c r="D17" s="62"/>
      <c r="E17" s="62"/>
      <c r="F17" s="62"/>
      <c r="G17" s="62"/>
      <c r="H17" s="63"/>
    </row>
    <row r="18" spans="1:8" ht="61.5" customHeight="1">
      <c r="A18" s="331" t="s">
        <v>124</v>
      </c>
      <c r="B18" s="332"/>
      <c r="C18" s="332"/>
      <c r="D18" s="332"/>
      <c r="E18" s="332"/>
      <c r="F18" s="332"/>
      <c r="G18" s="332"/>
      <c r="H18" s="333"/>
    </row>
    <row r="19" spans="1:8" ht="17">
      <c r="A19" s="58" t="str">
        <f>H3</f>
        <v>JUL</v>
      </c>
      <c r="B19" s="62"/>
      <c r="C19" s="62"/>
      <c r="D19" s="62"/>
      <c r="E19" s="62"/>
      <c r="F19" s="62"/>
      <c r="G19" s="62"/>
      <c r="H19" s="63"/>
    </row>
    <row r="20" spans="1:8" ht="104.25" customHeight="1">
      <c r="A20" s="331" t="s">
        <v>125</v>
      </c>
      <c r="B20" s="332"/>
      <c r="C20" s="332"/>
      <c r="D20" s="332"/>
      <c r="E20" s="332"/>
      <c r="F20" s="332"/>
      <c r="G20" s="332"/>
      <c r="H20" s="333"/>
    </row>
  </sheetData>
  <mergeCells count="15">
    <mergeCell ref="A14:H14"/>
    <mergeCell ref="A16:H16"/>
    <mergeCell ref="A18:H18"/>
    <mergeCell ref="A20:H20"/>
    <mergeCell ref="A5:B5"/>
    <mergeCell ref="A6:B6"/>
    <mergeCell ref="A7:B7"/>
    <mergeCell ref="A8:H8"/>
    <mergeCell ref="A10:H10"/>
    <mergeCell ref="A12:H12"/>
    <mergeCell ref="A4:B4"/>
    <mergeCell ref="A1:H1"/>
    <mergeCell ref="A2:B2"/>
    <mergeCell ref="C2:D2"/>
    <mergeCell ref="A3:B3"/>
  </mergeCells>
  <pageMargins left="0.7" right="0.7" top="0.75" bottom="0.75" header="0.3" footer="0.3"/>
  <pageSetup scale="7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1"/>
  <sheetViews>
    <sheetView zoomScale="86" zoomScaleNormal="50" workbookViewId="0">
      <selection activeCell="C28" sqref="C28"/>
    </sheetView>
  </sheetViews>
  <sheetFormatPr baseColWidth="10" defaultColWidth="8.83203125" defaultRowHeight="15"/>
  <cols>
    <col min="2" max="2" width="25" customWidth="1"/>
    <col min="3" max="3" width="16.1640625" customWidth="1"/>
    <col min="4" max="4" width="17" customWidth="1"/>
    <col min="5" max="8" width="15.6640625" bestFit="1" customWidth="1"/>
    <col min="9" max="9" width="16.1640625" bestFit="1" customWidth="1"/>
    <col min="10" max="10" width="20.1640625" bestFit="1" customWidth="1"/>
    <col min="11" max="11" width="1.6640625" customWidth="1"/>
    <col min="14" max="20" width="16.1640625" bestFit="1" customWidth="1"/>
    <col min="21" max="21" width="21.6640625" bestFit="1" customWidth="1"/>
  </cols>
  <sheetData>
    <row r="1" spans="1:21" ht="23">
      <c r="A1" s="337" t="s">
        <v>51</v>
      </c>
      <c r="B1" s="338"/>
      <c r="C1" s="338"/>
      <c r="D1" s="338"/>
      <c r="E1" s="338"/>
      <c r="F1" s="338"/>
      <c r="G1" s="338"/>
      <c r="H1" s="338"/>
      <c r="I1" s="338"/>
      <c r="J1" s="339"/>
      <c r="K1" s="83"/>
      <c r="L1" s="340" t="s">
        <v>52</v>
      </c>
      <c r="M1" s="341"/>
      <c r="N1" s="341"/>
      <c r="O1" s="341"/>
      <c r="P1" s="341"/>
      <c r="Q1" s="341"/>
      <c r="R1" s="341"/>
      <c r="S1" s="341"/>
      <c r="T1" s="341"/>
      <c r="U1" s="342"/>
    </row>
    <row r="2" spans="1:21" ht="23">
      <c r="A2" s="343" t="s">
        <v>24</v>
      </c>
      <c r="B2" s="344"/>
      <c r="C2" s="345" t="s">
        <v>121</v>
      </c>
      <c r="D2" s="346"/>
      <c r="E2" s="347"/>
      <c r="F2" s="84"/>
      <c r="G2" s="84"/>
      <c r="H2" s="84"/>
      <c r="I2" s="84"/>
      <c r="J2" s="85"/>
      <c r="K2" s="83"/>
      <c r="L2" s="86"/>
      <c r="M2" s="87"/>
      <c r="N2" s="87"/>
      <c r="O2" s="87"/>
      <c r="P2" s="87"/>
      <c r="Q2" s="87"/>
      <c r="R2" s="87"/>
      <c r="S2" s="87"/>
      <c r="T2" s="87"/>
      <c r="U2" s="88"/>
    </row>
    <row r="3" spans="1:21" ht="24" customHeight="1">
      <c r="A3" s="348" t="s">
        <v>25</v>
      </c>
      <c r="B3" s="349"/>
      <c r="C3" s="350" t="s">
        <v>120</v>
      </c>
      <c r="D3" s="351"/>
      <c r="E3" s="352"/>
      <c r="F3" s="353"/>
      <c r="G3" s="89" t="s">
        <v>132</v>
      </c>
      <c r="H3" s="90">
        <v>3.4</v>
      </c>
      <c r="I3" s="91" t="s">
        <v>53</v>
      </c>
      <c r="J3" s="213">
        <f>J5/H3</f>
        <v>1704926.4705882354</v>
      </c>
      <c r="K3" s="92"/>
      <c r="L3" s="354"/>
      <c r="M3" s="355"/>
      <c r="N3" s="355"/>
      <c r="O3" s="355"/>
      <c r="P3" s="355"/>
      <c r="Q3" s="356"/>
      <c r="R3" s="91" t="s">
        <v>132</v>
      </c>
      <c r="S3" s="93">
        <v>3.1</v>
      </c>
      <c r="T3" s="91" t="s">
        <v>54</v>
      </c>
      <c r="U3" s="188">
        <f>U5/S3</f>
        <v>1584677.4193548386</v>
      </c>
    </row>
    <row r="4" spans="1:21" ht="16">
      <c r="A4" s="357"/>
      <c r="B4" s="358"/>
      <c r="C4" s="94" t="str">
        <f>'Fig. 4.6'!C3</f>
        <v>FEB</v>
      </c>
      <c r="D4" s="94" t="str">
        <f>'Fig. 4.6'!D3</f>
        <v>MAR</v>
      </c>
      <c r="E4" s="94" t="str">
        <f>'Fig. 4.6'!E3</f>
        <v>APR</v>
      </c>
      <c r="F4" s="94" t="str">
        <f>'Fig. 4.6'!F3</f>
        <v>MAY</v>
      </c>
      <c r="G4" s="94" t="str">
        <f>'Fig. 4.6'!G3</f>
        <v>JUN</v>
      </c>
      <c r="H4" s="94" t="str">
        <f>'Fig. 4.6'!H3</f>
        <v>JUL</v>
      </c>
      <c r="I4" s="94" t="s">
        <v>55</v>
      </c>
      <c r="J4" s="94" t="s">
        <v>56</v>
      </c>
      <c r="K4" s="359"/>
      <c r="L4" s="360"/>
      <c r="M4" s="360"/>
      <c r="N4" s="94" t="str">
        <f t="shared" ref="N4:T4" si="0">C4</f>
        <v>FEB</v>
      </c>
      <c r="O4" s="94" t="str">
        <f t="shared" si="0"/>
        <v>MAR</v>
      </c>
      <c r="P4" s="94" t="str">
        <f t="shared" si="0"/>
        <v>APR</v>
      </c>
      <c r="Q4" s="94" t="str">
        <f t="shared" si="0"/>
        <v>MAY</v>
      </c>
      <c r="R4" s="94" t="str">
        <f t="shared" si="0"/>
        <v>JUN</v>
      </c>
      <c r="S4" s="94" t="str">
        <f t="shared" si="0"/>
        <v>JUL</v>
      </c>
      <c r="T4" s="94" t="str">
        <f t="shared" si="0"/>
        <v>AUG</v>
      </c>
      <c r="U4" s="94" t="s">
        <v>56</v>
      </c>
    </row>
    <row r="5" spans="1:21" ht="24.75" customHeight="1">
      <c r="A5" s="360" t="s">
        <v>47</v>
      </c>
      <c r="B5" s="360"/>
      <c r="C5" s="188">
        <f>'Fig. 4.5'!F9</f>
        <v>753577.5</v>
      </c>
      <c r="D5" s="188">
        <f>'Fig. 4.5'!F12</f>
        <v>1159350</v>
      </c>
      <c r="E5" s="188">
        <f>'Fig. 4.5'!F15</f>
        <v>1159350</v>
      </c>
      <c r="F5" s="188">
        <f>'Fig. 4.5'!F18</f>
        <v>1043415</v>
      </c>
      <c r="G5" s="188">
        <f>'Fig. 4.5'!F21</f>
        <v>927480</v>
      </c>
      <c r="H5" s="188">
        <f>'Fig. 4.5'!F24</f>
        <v>753577.5</v>
      </c>
      <c r="I5" s="95"/>
      <c r="J5" s="188">
        <f>SUM(C5:H5)</f>
        <v>5796750</v>
      </c>
      <c r="K5" s="359"/>
      <c r="L5" s="361" t="s">
        <v>57</v>
      </c>
      <c r="M5" s="361"/>
      <c r="N5" s="188">
        <f>'Fig. 4.5'!N9</f>
        <v>687750.00000000012</v>
      </c>
      <c r="O5" s="188">
        <f>'Fig. 4.5'!N12</f>
        <v>933375</v>
      </c>
      <c r="P5" s="188">
        <f>'Fig. 4.5'!N15</f>
        <v>884250</v>
      </c>
      <c r="Q5" s="188">
        <f>'Fig. 4.5'!N18</f>
        <v>835125.00000000012</v>
      </c>
      <c r="R5" s="188">
        <f>'Fig. 4.5'!N21</f>
        <v>884250</v>
      </c>
      <c r="S5" s="188">
        <f>'Fig. 4.5'!N24</f>
        <v>687750.00000000012</v>
      </c>
      <c r="T5" s="96"/>
      <c r="U5" s="188">
        <f>SUM(N5+O5+P5+Q5+R5+S5)</f>
        <v>4912500</v>
      </c>
    </row>
    <row r="6" spans="1:21" ht="24.75" customHeight="1">
      <c r="A6" s="360" t="s">
        <v>133</v>
      </c>
      <c r="B6" s="360"/>
      <c r="C6" s="99">
        <f t="shared" ref="C6:H6" si="1">C7/C5</f>
        <v>2.2171945701357467</v>
      </c>
      <c r="D6" s="99">
        <f t="shared" si="1"/>
        <v>1.6470588235294121</v>
      </c>
      <c r="E6" s="99">
        <f t="shared" si="1"/>
        <v>1.6470588235294121</v>
      </c>
      <c r="F6" s="99">
        <f t="shared" si="1"/>
        <v>1.715686274509804</v>
      </c>
      <c r="G6" s="99">
        <f t="shared" si="1"/>
        <v>1.8014705882352944</v>
      </c>
      <c r="H6" s="99">
        <f t="shared" si="1"/>
        <v>2.0588235294117649</v>
      </c>
      <c r="I6" s="97"/>
      <c r="J6" s="98"/>
      <c r="K6" s="359"/>
      <c r="L6" s="361" t="s">
        <v>58</v>
      </c>
      <c r="M6" s="361"/>
      <c r="N6" s="99">
        <f t="shared" ref="N6:S6" si="2">N7/N5</f>
        <v>2.2580645161290316</v>
      </c>
      <c r="O6" s="99">
        <f t="shared" si="2"/>
        <v>1.7826825127334462</v>
      </c>
      <c r="P6" s="99">
        <f t="shared" si="2"/>
        <v>1.7562724014336917</v>
      </c>
      <c r="Q6" s="99">
        <f t="shared" si="2"/>
        <v>1.8595825426944967</v>
      </c>
      <c r="R6" s="99">
        <f t="shared" si="2"/>
        <v>1.7562724014336917</v>
      </c>
      <c r="S6" s="99">
        <f t="shared" si="2"/>
        <v>2.2580645161290316</v>
      </c>
      <c r="T6" s="100"/>
      <c r="U6" s="101"/>
    </row>
    <row r="7" spans="1:21" ht="27" customHeight="1">
      <c r="A7" s="362" t="s">
        <v>59</v>
      </c>
      <c r="B7" s="363"/>
      <c r="C7" s="188">
        <f>C8*J7</f>
        <v>1670827.9411764708</v>
      </c>
      <c r="D7" s="188">
        <f>D8*J7</f>
        <v>1909517.6470588238</v>
      </c>
      <c r="E7" s="188">
        <f>E8*J7</f>
        <v>1909517.6470588238</v>
      </c>
      <c r="F7" s="188">
        <f>F8*J7</f>
        <v>1790172.7941176472</v>
      </c>
      <c r="G7" s="188">
        <f>G8*J7</f>
        <v>1670827.9411764708</v>
      </c>
      <c r="H7" s="188">
        <f>H8*J7</f>
        <v>1551483.0882352942</v>
      </c>
      <c r="I7" s="188">
        <f>I8*J7</f>
        <v>1432138.2352941178</v>
      </c>
      <c r="J7" s="188">
        <f>J3*7</f>
        <v>11934485.294117648</v>
      </c>
      <c r="K7" s="359"/>
      <c r="L7" s="361" t="s">
        <v>59</v>
      </c>
      <c r="M7" s="361"/>
      <c r="N7" s="188">
        <f>N8*U7</f>
        <v>1552983.8709677418</v>
      </c>
      <c r="O7" s="188">
        <f>O8*U7</f>
        <v>1663911.2903225804</v>
      </c>
      <c r="P7" s="188">
        <f>P8*U7</f>
        <v>1552983.8709677418</v>
      </c>
      <c r="Q7" s="188">
        <f>Q8*U7</f>
        <v>1552983.8709677418</v>
      </c>
      <c r="R7" s="188">
        <f>R8*U7</f>
        <v>1552983.8709677418</v>
      </c>
      <c r="S7" s="188">
        <f>S8*U7</f>
        <v>1552983.8709677418</v>
      </c>
      <c r="T7" s="188">
        <f>T8*U7</f>
        <v>1552983.8709677418</v>
      </c>
      <c r="U7" s="213">
        <f>U3*7</f>
        <v>11092741.935483869</v>
      </c>
    </row>
    <row r="8" spans="1:21" ht="26.25" customHeight="1">
      <c r="A8" s="364" t="s">
        <v>60</v>
      </c>
      <c r="B8" s="365"/>
      <c r="C8" s="103">
        <v>0.14000000000000001</v>
      </c>
      <c r="D8" s="103">
        <v>0.16</v>
      </c>
      <c r="E8" s="103">
        <v>0.16</v>
      </c>
      <c r="F8" s="103">
        <v>0.15</v>
      </c>
      <c r="G8" s="103">
        <v>0.14000000000000001</v>
      </c>
      <c r="H8" s="103">
        <v>0.13</v>
      </c>
      <c r="I8" s="103">
        <v>0.12</v>
      </c>
      <c r="J8" s="102">
        <f>SUM(C8:I8)</f>
        <v>1</v>
      </c>
      <c r="K8" s="359"/>
      <c r="L8" s="364" t="s">
        <v>60</v>
      </c>
      <c r="M8" s="365"/>
      <c r="N8" s="103">
        <v>0.14000000000000001</v>
      </c>
      <c r="O8" s="103">
        <v>0.15</v>
      </c>
      <c r="P8" s="103">
        <v>0.14000000000000001</v>
      </c>
      <c r="Q8" s="103">
        <v>0.14000000000000001</v>
      </c>
      <c r="R8" s="103">
        <v>0.14000000000000001</v>
      </c>
      <c r="S8" s="103">
        <v>0.14000000000000001</v>
      </c>
      <c r="T8" s="218">
        <v>0.14000000000000001</v>
      </c>
      <c r="U8" s="103">
        <f>SUM(N8+O8+P8+Q8+R8+S8+T8)</f>
        <v>0.9900000000000001</v>
      </c>
    </row>
    <row r="9" spans="1:21" ht="21" customHeight="1">
      <c r="A9" s="369" t="s">
        <v>116</v>
      </c>
      <c r="B9" s="370"/>
      <c r="C9" s="370"/>
      <c r="D9" s="370"/>
      <c r="E9" s="370"/>
      <c r="F9" s="370"/>
      <c r="G9" s="370"/>
      <c r="H9" s="370"/>
      <c r="I9" s="370"/>
      <c r="J9" s="371"/>
      <c r="K9" s="359"/>
      <c r="L9" s="104"/>
      <c r="M9" s="105"/>
      <c r="N9" s="106"/>
      <c r="O9" s="106"/>
      <c r="P9" s="106"/>
      <c r="Q9" s="106"/>
      <c r="R9" s="106"/>
      <c r="S9" s="106"/>
      <c r="T9" s="106"/>
      <c r="U9" s="106"/>
    </row>
    <row r="10" spans="1:21" ht="17">
      <c r="A10" s="107" t="str">
        <f>C4</f>
        <v>FEB</v>
      </c>
      <c r="B10" s="108"/>
      <c r="C10" s="108"/>
      <c r="D10" s="108"/>
      <c r="E10" s="108"/>
      <c r="F10" s="108"/>
      <c r="G10" s="108"/>
      <c r="H10" s="108"/>
      <c r="I10" s="108"/>
      <c r="J10" s="109"/>
      <c r="K10" s="359"/>
      <c r="L10" s="104"/>
      <c r="M10" s="106"/>
      <c r="N10" s="106"/>
      <c r="O10" s="106"/>
      <c r="P10" s="106"/>
      <c r="Q10" s="106"/>
      <c r="R10" s="106"/>
      <c r="S10" s="106"/>
      <c r="T10" s="106"/>
      <c r="U10" s="106"/>
    </row>
    <row r="11" spans="1:21" ht="53.25" customHeight="1">
      <c r="A11" s="372" t="s">
        <v>126</v>
      </c>
      <c r="B11" s="373"/>
      <c r="C11" s="373"/>
      <c r="D11" s="373"/>
      <c r="E11" s="373"/>
      <c r="F11" s="373"/>
      <c r="G11" s="373"/>
      <c r="H11" s="373"/>
      <c r="I11" s="373"/>
      <c r="J11" s="374"/>
      <c r="K11" s="359"/>
      <c r="L11" s="104"/>
      <c r="M11" s="106"/>
      <c r="N11" s="214"/>
      <c r="O11" s="106"/>
      <c r="P11" s="106"/>
      <c r="Q11" s="106"/>
      <c r="R11" s="106"/>
      <c r="S11" s="106"/>
      <c r="T11" s="106"/>
      <c r="U11" s="106"/>
    </row>
    <row r="12" spans="1:21" ht="17">
      <c r="A12" s="107" t="str">
        <f>D4</f>
        <v>MAR</v>
      </c>
      <c r="B12" s="108"/>
      <c r="C12" s="108"/>
      <c r="D12" s="108"/>
      <c r="E12" s="108"/>
      <c r="F12" s="108"/>
      <c r="G12" s="108"/>
      <c r="H12" s="108"/>
      <c r="I12" s="108"/>
      <c r="J12" s="109"/>
      <c r="K12" s="359"/>
      <c r="L12" s="110"/>
      <c r="M12" s="106"/>
      <c r="N12" s="106"/>
      <c r="O12" s="106"/>
      <c r="P12" s="106"/>
      <c r="Q12" s="106"/>
      <c r="R12" s="106"/>
      <c r="S12" s="106"/>
      <c r="T12" s="106"/>
      <c r="U12" s="106"/>
    </row>
    <row r="13" spans="1:21" ht="64.5" customHeight="1">
      <c r="A13" s="366" t="s">
        <v>135</v>
      </c>
      <c r="B13" s="367"/>
      <c r="C13" s="367"/>
      <c r="D13" s="367"/>
      <c r="E13" s="367"/>
      <c r="F13" s="367"/>
      <c r="G13" s="367"/>
      <c r="H13" s="367"/>
      <c r="I13" s="367"/>
      <c r="J13" s="368"/>
      <c r="K13" s="359"/>
      <c r="L13" s="110"/>
      <c r="M13" s="106"/>
      <c r="N13" s="106"/>
      <c r="O13" s="106"/>
      <c r="P13" s="106"/>
      <c r="Q13" s="106"/>
      <c r="R13" s="106"/>
      <c r="S13" s="106"/>
      <c r="T13" s="106"/>
      <c r="U13" s="106"/>
    </row>
    <row r="14" spans="1:21" ht="17">
      <c r="A14" s="107" t="str">
        <f>E4</f>
        <v>APR</v>
      </c>
      <c r="B14" s="108"/>
      <c r="C14" s="108"/>
      <c r="D14" s="108"/>
      <c r="E14" s="108"/>
      <c r="F14" s="108"/>
      <c r="G14" s="108"/>
      <c r="H14" s="108"/>
      <c r="I14" s="108"/>
      <c r="J14" s="109"/>
      <c r="K14" s="359"/>
      <c r="L14" s="110"/>
      <c r="M14" s="106"/>
      <c r="N14" s="106"/>
      <c r="O14" s="106"/>
      <c r="P14" s="106"/>
      <c r="Q14" s="106"/>
      <c r="R14" s="106"/>
      <c r="S14" s="106"/>
      <c r="T14" s="106"/>
      <c r="U14" s="106"/>
    </row>
    <row r="15" spans="1:21" ht="77.25" customHeight="1">
      <c r="A15" s="366" t="s">
        <v>136</v>
      </c>
      <c r="B15" s="367"/>
      <c r="C15" s="367"/>
      <c r="D15" s="367"/>
      <c r="E15" s="367"/>
      <c r="F15" s="367"/>
      <c r="G15" s="367"/>
      <c r="H15" s="367"/>
      <c r="I15" s="367"/>
      <c r="J15" s="368"/>
      <c r="K15" s="359"/>
      <c r="L15" s="110"/>
      <c r="M15" s="110"/>
      <c r="N15" s="111"/>
      <c r="O15" s="112"/>
      <c r="P15" s="110"/>
      <c r="Q15" s="110"/>
      <c r="R15" s="110"/>
      <c r="S15" s="110"/>
      <c r="T15" s="110"/>
      <c r="U15" s="110"/>
    </row>
    <row r="16" spans="1:21" ht="17">
      <c r="A16" s="107" t="str">
        <f>F4</f>
        <v>MAY</v>
      </c>
      <c r="B16" s="108"/>
      <c r="C16" s="108"/>
      <c r="D16" s="108"/>
      <c r="E16" s="108"/>
      <c r="F16" s="108"/>
      <c r="G16" s="108"/>
      <c r="H16" s="108"/>
      <c r="I16" s="108"/>
      <c r="J16" s="109"/>
      <c r="K16" s="359"/>
      <c r="L16" s="110"/>
      <c r="M16" s="110"/>
      <c r="N16" s="110"/>
      <c r="O16" s="110"/>
      <c r="P16" s="110"/>
      <c r="Q16" s="110"/>
      <c r="R16" s="110"/>
      <c r="S16" s="110"/>
      <c r="T16" s="110"/>
      <c r="U16" s="110"/>
    </row>
    <row r="17" spans="1:21" ht="89.25" customHeight="1">
      <c r="A17" s="366" t="s">
        <v>137</v>
      </c>
      <c r="B17" s="367"/>
      <c r="C17" s="367"/>
      <c r="D17" s="367"/>
      <c r="E17" s="367"/>
      <c r="F17" s="367"/>
      <c r="G17" s="367"/>
      <c r="H17" s="367"/>
      <c r="I17" s="367"/>
      <c r="J17" s="368"/>
      <c r="K17" s="359"/>
      <c r="L17" s="110"/>
      <c r="M17" s="110"/>
      <c r="N17" s="110"/>
      <c r="O17" s="110"/>
      <c r="P17" s="110"/>
      <c r="Q17" s="110"/>
      <c r="R17" s="110"/>
      <c r="S17" s="110"/>
      <c r="T17" s="110"/>
      <c r="U17" s="110"/>
    </row>
    <row r="18" spans="1:21" ht="17">
      <c r="A18" s="107" t="str">
        <f>G4</f>
        <v>JUN</v>
      </c>
      <c r="B18" s="108"/>
      <c r="C18" s="108"/>
      <c r="D18" s="108"/>
      <c r="E18" s="108"/>
      <c r="F18" s="108"/>
      <c r="G18" s="108"/>
      <c r="H18" s="108"/>
      <c r="I18" s="108"/>
      <c r="J18" s="109"/>
      <c r="K18" s="359"/>
      <c r="L18" s="110"/>
      <c r="M18" s="110"/>
      <c r="N18" s="110"/>
      <c r="O18" s="110"/>
      <c r="P18" s="110"/>
      <c r="Q18" s="110"/>
      <c r="R18" s="110"/>
      <c r="S18" s="110"/>
      <c r="T18" s="110"/>
      <c r="U18" s="110"/>
    </row>
    <row r="19" spans="1:21" ht="66.75" customHeight="1">
      <c r="A19" s="366" t="s">
        <v>127</v>
      </c>
      <c r="B19" s="367"/>
      <c r="C19" s="367"/>
      <c r="D19" s="367"/>
      <c r="E19" s="367"/>
      <c r="F19" s="367"/>
      <c r="G19" s="367"/>
      <c r="H19" s="367"/>
      <c r="I19" s="367"/>
      <c r="J19" s="368"/>
      <c r="K19" s="359"/>
      <c r="L19" s="110"/>
      <c r="M19" s="110"/>
      <c r="N19" s="110"/>
      <c r="O19" s="110"/>
      <c r="P19" s="110"/>
      <c r="Q19" s="110"/>
      <c r="R19" s="110"/>
      <c r="S19" s="110"/>
      <c r="T19" s="110"/>
      <c r="U19" s="110"/>
    </row>
    <row r="20" spans="1:21" ht="17">
      <c r="A20" s="107" t="str">
        <f>H4</f>
        <v>JUL</v>
      </c>
      <c r="B20" s="108"/>
      <c r="C20" s="108"/>
      <c r="D20" s="108"/>
      <c r="E20" s="108"/>
      <c r="F20" s="108"/>
      <c r="G20" s="108"/>
      <c r="H20" s="108"/>
      <c r="I20" s="108"/>
      <c r="J20" s="109"/>
      <c r="K20" s="359"/>
      <c r="L20" s="110"/>
      <c r="M20" s="110"/>
      <c r="N20" s="110"/>
      <c r="O20" s="110"/>
      <c r="P20" s="110"/>
      <c r="Q20" s="110"/>
      <c r="R20" s="110"/>
      <c r="S20" s="110"/>
      <c r="T20" s="110"/>
      <c r="U20" s="110"/>
    </row>
    <row r="21" spans="1:21" ht="77.25" customHeight="1">
      <c r="A21" s="366" t="s">
        <v>138</v>
      </c>
      <c r="B21" s="367"/>
      <c r="C21" s="367"/>
      <c r="D21" s="367"/>
      <c r="E21" s="367"/>
      <c r="F21" s="367"/>
      <c r="G21" s="367"/>
      <c r="H21" s="367"/>
      <c r="I21" s="367"/>
      <c r="J21" s="368"/>
      <c r="K21" s="113"/>
      <c r="L21" s="114"/>
      <c r="M21" s="79"/>
      <c r="N21" s="79"/>
      <c r="O21" s="79"/>
      <c r="P21" s="79"/>
      <c r="Q21" s="79"/>
      <c r="R21" s="79"/>
      <c r="S21" s="79"/>
      <c r="T21" s="79"/>
      <c r="U21" s="79"/>
    </row>
  </sheetData>
  <mergeCells count="26">
    <mergeCell ref="A21:J21"/>
    <mergeCell ref="L8:M8"/>
    <mergeCell ref="A9:J9"/>
    <mergeCell ref="A11:J11"/>
    <mergeCell ref="A13:J13"/>
    <mergeCell ref="A15:J15"/>
    <mergeCell ref="A17:J17"/>
    <mergeCell ref="A19:J19"/>
    <mergeCell ref="A4:B4"/>
    <mergeCell ref="K4:K20"/>
    <mergeCell ref="L4:M4"/>
    <mergeCell ref="A5:B5"/>
    <mergeCell ref="L5:M5"/>
    <mergeCell ref="A6:B6"/>
    <mergeCell ref="L6:M6"/>
    <mergeCell ref="A7:B7"/>
    <mergeCell ref="L7:M7"/>
    <mergeCell ref="A8:B8"/>
    <mergeCell ref="A1:J1"/>
    <mergeCell ref="L1:U1"/>
    <mergeCell ref="A2:B2"/>
    <mergeCell ref="C2:E2"/>
    <mergeCell ref="A3:B3"/>
    <mergeCell ref="C3:D3"/>
    <mergeCell ref="E3:F3"/>
    <mergeCell ref="L3:Q3"/>
  </mergeCells>
  <pageMargins left="0.7" right="0.7" top="0.75" bottom="0.75" header="0.3" footer="0.3"/>
  <pageSetup scale="3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zoomScale="75" workbookViewId="0">
      <selection activeCell="A10" sqref="A10:H30"/>
    </sheetView>
  </sheetViews>
  <sheetFormatPr baseColWidth="10" defaultColWidth="8.83203125" defaultRowHeight="15"/>
  <cols>
    <col min="1" max="1" width="19.6640625" customWidth="1"/>
    <col min="2" max="2" width="15.6640625" bestFit="1" customWidth="1"/>
    <col min="3" max="3" width="16.1640625" bestFit="1" customWidth="1"/>
    <col min="4" max="4" width="16.1640625" customWidth="1"/>
    <col min="5" max="5" width="16.1640625" bestFit="1" customWidth="1"/>
    <col min="6" max="6" width="15.6640625" customWidth="1"/>
    <col min="7" max="7" width="18.33203125" bestFit="1" customWidth="1"/>
    <col min="8" max="8" width="19" bestFit="1" customWidth="1"/>
    <col min="9" max="9" width="5.33203125" customWidth="1"/>
    <col min="10" max="10" width="17.6640625" customWidth="1"/>
    <col min="11" max="11" width="16.33203125" customWidth="1"/>
    <col min="12" max="12" width="16.6640625" customWidth="1"/>
    <col min="13" max="13" width="14.83203125" customWidth="1"/>
    <col min="14" max="14" width="16.1640625" customWidth="1"/>
    <col min="15" max="15" width="14.6640625" customWidth="1"/>
    <col min="16" max="16" width="18.33203125" bestFit="1" customWidth="1"/>
    <col min="17" max="17" width="17.33203125" bestFit="1" customWidth="1"/>
  </cols>
  <sheetData>
    <row r="1" spans="1:17" ht="23">
      <c r="A1" s="377" t="s">
        <v>61</v>
      </c>
      <c r="B1" s="377"/>
      <c r="C1" s="377"/>
      <c r="D1" s="377"/>
      <c r="E1" s="377"/>
      <c r="F1" s="377"/>
      <c r="G1" s="377"/>
      <c r="H1" s="377"/>
      <c r="I1" s="83"/>
      <c r="J1" s="377" t="s">
        <v>62</v>
      </c>
      <c r="K1" s="377"/>
      <c r="L1" s="377"/>
      <c r="M1" s="377"/>
      <c r="N1" s="377"/>
      <c r="O1" s="377"/>
      <c r="P1" s="377"/>
      <c r="Q1" s="377"/>
    </row>
    <row r="2" spans="1:17" ht="23">
      <c r="A2" s="343" t="s">
        <v>24</v>
      </c>
      <c r="B2" s="344"/>
      <c r="C2" s="345" t="s">
        <v>123</v>
      </c>
      <c r="D2" s="346"/>
      <c r="E2" s="347"/>
      <c r="F2" s="84"/>
      <c r="G2" s="84"/>
      <c r="H2" s="85"/>
      <c r="I2" s="117"/>
      <c r="J2" s="128"/>
      <c r="K2" s="118"/>
      <c r="L2" s="119"/>
      <c r="M2" s="119"/>
      <c r="N2" s="119"/>
      <c r="O2" s="119"/>
      <c r="P2" s="119"/>
      <c r="Q2" s="120"/>
    </row>
    <row r="3" spans="1:17" ht="18">
      <c r="A3" s="115" t="s">
        <v>25</v>
      </c>
      <c r="B3" s="345" t="s">
        <v>122</v>
      </c>
      <c r="C3" s="346"/>
      <c r="D3" s="121"/>
      <c r="E3" s="121"/>
      <c r="F3" s="121"/>
      <c r="G3" s="122" t="s">
        <v>63</v>
      </c>
      <c r="H3" s="123">
        <v>0.36</v>
      </c>
      <c r="I3" s="124"/>
      <c r="J3" s="125"/>
      <c r="K3" s="125"/>
      <c r="L3" s="125"/>
      <c r="M3" s="125"/>
      <c r="N3" s="125"/>
      <c r="O3" s="125"/>
      <c r="P3" s="122" t="s">
        <v>63</v>
      </c>
      <c r="Q3" s="219">
        <v>0.44</v>
      </c>
    </row>
    <row r="4" spans="1:17" ht="16">
      <c r="A4" s="126"/>
      <c r="B4" s="94" t="str">
        <f>'Fig. 4.7'!C4</f>
        <v>FEB</v>
      </c>
      <c r="C4" s="94" t="str">
        <f>'Fig. 4.7'!D4</f>
        <v>MAR</v>
      </c>
      <c r="D4" s="94" t="str">
        <f>'Fig. 4.7'!E4</f>
        <v>APR</v>
      </c>
      <c r="E4" s="94" t="str">
        <f>'Fig. 4.7'!F4</f>
        <v>MAY</v>
      </c>
      <c r="F4" s="94" t="str">
        <f>'Fig. 4.7'!G4</f>
        <v>JUN</v>
      </c>
      <c r="G4" s="94" t="str">
        <f>'Fig. 4.7'!H4</f>
        <v>JUL</v>
      </c>
      <c r="H4" s="94" t="s">
        <v>64</v>
      </c>
      <c r="I4" s="79"/>
      <c r="J4" s="129"/>
      <c r="K4" s="94" t="str">
        <f t="shared" ref="K4:P4" si="0">B4</f>
        <v>FEB</v>
      </c>
      <c r="L4" s="94" t="str">
        <f t="shared" si="0"/>
        <v>MAR</v>
      </c>
      <c r="M4" s="94" t="str">
        <f t="shared" si="0"/>
        <v>APR</v>
      </c>
      <c r="N4" s="94" t="str">
        <f t="shared" si="0"/>
        <v>MAY</v>
      </c>
      <c r="O4" s="94" t="str">
        <f t="shared" si="0"/>
        <v>JUN</v>
      </c>
      <c r="P4" s="94" t="str">
        <f t="shared" si="0"/>
        <v>JUL</v>
      </c>
      <c r="Q4" s="94" t="s">
        <v>64</v>
      </c>
    </row>
    <row r="5" spans="1:17" ht="30" customHeight="1">
      <c r="A5" s="116" t="s">
        <v>47</v>
      </c>
      <c r="B5" s="188">
        <f>'Fig. 4.5'!F9</f>
        <v>753577.5</v>
      </c>
      <c r="C5" s="188">
        <f>'Fig. 4.5'!F12</f>
        <v>1159350</v>
      </c>
      <c r="D5" s="188">
        <f>'Fig. 4.5'!F15</f>
        <v>1159350</v>
      </c>
      <c r="E5" s="188">
        <f>'Fig. 4.5'!F18</f>
        <v>1043415</v>
      </c>
      <c r="F5" s="188">
        <f>'Fig. 4.5'!F21</f>
        <v>927480</v>
      </c>
      <c r="G5" s="188">
        <f>'Fig. 4.5'!F24</f>
        <v>753577.5</v>
      </c>
      <c r="H5" s="188">
        <f>SUM(B5:G5)</f>
        <v>5796750</v>
      </c>
      <c r="I5" s="79"/>
      <c r="J5" s="116" t="s">
        <v>57</v>
      </c>
      <c r="K5" s="188">
        <f>'Fig. 4.5'!N9</f>
        <v>687750.00000000012</v>
      </c>
      <c r="L5" s="188">
        <f>'Fig. 4.5'!N12</f>
        <v>933375</v>
      </c>
      <c r="M5" s="188">
        <f>'Fig. 4.5'!N15</f>
        <v>884250</v>
      </c>
      <c r="N5" s="188">
        <f>'Fig. 4.5'!N18</f>
        <v>835125.00000000012</v>
      </c>
      <c r="O5" s="188">
        <f>'Fig. 4.5'!N21</f>
        <v>884250</v>
      </c>
      <c r="P5" s="188">
        <f>'Fig. 4.5'!N24</f>
        <v>687750.00000000012</v>
      </c>
      <c r="Q5" s="188">
        <f>SUM(K5:P5)</f>
        <v>4912500</v>
      </c>
    </row>
    <row r="6" spans="1:17" ht="28.5" customHeight="1">
      <c r="A6" s="116" t="s">
        <v>65</v>
      </c>
      <c r="B6" s="188">
        <f>B8*H6</f>
        <v>333892.8</v>
      </c>
      <c r="C6" s="188">
        <f>C8*H6</f>
        <v>271287.90000000002</v>
      </c>
      <c r="D6" s="188">
        <f>D8*H6</f>
        <v>292156.2</v>
      </c>
      <c r="E6" s="188">
        <f>E8*H6</f>
        <v>313024.5</v>
      </c>
      <c r="F6" s="188">
        <f>F8*H6</f>
        <v>417366</v>
      </c>
      <c r="G6" s="188">
        <f>G8*H6</f>
        <v>459102.6</v>
      </c>
      <c r="H6" s="188">
        <f>H3*H5</f>
        <v>2086830</v>
      </c>
      <c r="I6" s="79"/>
      <c r="J6" s="116" t="s">
        <v>65</v>
      </c>
      <c r="K6" s="188">
        <f>K8*Q6</f>
        <v>345840</v>
      </c>
      <c r="L6" s="188">
        <f>L8*Q6</f>
        <v>389070</v>
      </c>
      <c r="M6" s="188">
        <f>M8*Q6</f>
        <v>324225</v>
      </c>
      <c r="N6" s="188">
        <f>N8*Q6</f>
        <v>280995</v>
      </c>
      <c r="O6" s="188">
        <f>O8*Q6</f>
        <v>389070</v>
      </c>
      <c r="P6" s="188">
        <f>P8*Q6</f>
        <v>410685</v>
      </c>
      <c r="Q6" s="188">
        <f>Q5*Q3</f>
        <v>2161500</v>
      </c>
    </row>
    <row r="7" spans="1:17" ht="29.25" customHeight="1">
      <c r="A7" s="116" t="s">
        <v>66</v>
      </c>
      <c r="B7" s="127">
        <f t="shared" ref="B7:H7" si="1">B6/B5</f>
        <v>0.44307692307692303</v>
      </c>
      <c r="C7" s="127">
        <f t="shared" si="1"/>
        <v>0.23400000000000001</v>
      </c>
      <c r="D7" s="127">
        <f t="shared" si="1"/>
        <v>0.252</v>
      </c>
      <c r="E7" s="127">
        <f t="shared" si="1"/>
        <v>0.3</v>
      </c>
      <c r="F7" s="127">
        <f t="shared" si="1"/>
        <v>0.45</v>
      </c>
      <c r="G7" s="127">
        <f t="shared" si="1"/>
        <v>0.60923076923076924</v>
      </c>
      <c r="H7" s="127">
        <f t="shared" si="1"/>
        <v>0.36</v>
      </c>
      <c r="I7" s="79"/>
      <c r="J7" s="116" t="s">
        <v>66</v>
      </c>
      <c r="K7" s="127">
        <f t="shared" ref="K7:Q7" si="2">K6/K5</f>
        <v>0.50285714285714278</v>
      </c>
      <c r="L7" s="127">
        <f t="shared" si="2"/>
        <v>0.4168421052631579</v>
      </c>
      <c r="M7" s="127">
        <f t="shared" si="2"/>
        <v>0.36666666666666664</v>
      </c>
      <c r="N7" s="127">
        <f t="shared" si="2"/>
        <v>0.33647058823529408</v>
      </c>
      <c r="O7" s="127">
        <f t="shared" si="2"/>
        <v>0.44</v>
      </c>
      <c r="P7" s="127">
        <f t="shared" si="2"/>
        <v>0.59714285714285709</v>
      </c>
      <c r="Q7" s="127">
        <f t="shared" si="2"/>
        <v>0.44</v>
      </c>
    </row>
    <row r="8" spans="1:17" ht="37.5" customHeight="1">
      <c r="A8" s="116" t="s">
        <v>67</v>
      </c>
      <c r="B8" s="127">
        <v>0.16</v>
      </c>
      <c r="C8" s="127">
        <v>0.13</v>
      </c>
      <c r="D8" s="127">
        <v>0.14000000000000001</v>
      </c>
      <c r="E8" s="127">
        <v>0.15</v>
      </c>
      <c r="F8" s="127">
        <v>0.2</v>
      </c>
      <c r="G8" s="127">
        <v>0.22</v>
      </c>
      <c r="H8" s="127">
        <f>SUM(B8+C8+D8+E8+F8+G8)</f>
        <v>1</v>
      </c>
      <c r="I8" s="79"/>
      <c r="J8" s="116" t="s">
        <v>67</v>
      </c>
      <c r="K8" s="127">
        <v>0.16</v>
      </c>
      <c r="L8" s="127">
        <v>0.18</v>
      </c>
      <c r="M8" s="127">
        <v>0.15</v>
      </c>
      <c r="N8" s="127">
        <v>0.13</v>
      </c>
      <c r="O8" s="127">
        <v>0.18</v>
      </c>
      <c r="P8" s="127">
        <v>0.19</v>
      </c>
      <c r="Q8" s="127">
        <f>SUM(K8+L8+M8+N8+O8+P8)</f>
        <v>0.99</v>
      </c>
    </row>
    <row r="9" spans="1:17" ht="16">
      <c r="A9" s="200"/>
    </row>
    <row r="10" spans="1:17" ht="15" customHeight="1">
      <c r="A10" s="375" t="s">
        <v>134</v>
      </c>
      <c r="B10" s="376"/>
      <c r="C10" s="376"/>
      <c r="D10" s="376"/>
      <c r="E10" s="376"/>
      <c r="F10" s="376"/>
      <c r="G10" s="376"/>
      <c r="H10" s="376"/>
    </row>
    <row r="11" spans="1:17">
      <c r="A11" s="376"/>
      <c r="B11" s="376"/>
      <c r="C11" s="376"/>
      <c r="D11" s="376"/>
      <c r="E11" s="376"/>
      <c r="F11" s="376"/>
      <c r="G11" s="376"/>
      <c r="H11" s="376"/>
    </row>
    <row r="12" spans="1:17">
      <c r="A12" s="376"/>
      <c r="B12" s="376"/>
      <c r="C12" s="376"/>
      <c r="D12" s="376"/>
      <c r="E12" s="376"/>
      <c r="F12" s="376"/>
      <c r="G12" s="376"/>
      <c r="H12" s="376"/>
      <c r="I12" s="217"/>
      <c r="J12" s="217"/>
    </row>
    <row r="13" spans="1:17">
      <c r="A13" s="376"/>
      <c r="B13" s="376"/>
      <c r="C13" s="376"/>
      <c r="D13" s="376"/>
      <c r="E13" s="376"/>
      <c r="F13" s="376"/>
      <c r="G13" s="376"/>
      <c r="H13" s="376"/>
      <c r="I13" s="217"/>
      <c r="J13" s="217"/>
    </row>
    <row r="14" spans="1:17">
      <c r="A14" s="376"/>
      <c r="B14" s="376"/>
      <c r="C14" s="376"/>
      <c r="D14" s="376"/>
      <c r="E14" s="376"/>
      <c r="F14" s="376"/>
      <c r="G14" s="376"/>
      <c r="H14" s="376"/>
      <c r="I14" s="217"/>
      <c r="J14" s="217"/>
    </row>
    <row r="15" spans="1:17">
      <c r="A15" s="376"/>
      <c r="B15" s="376"/>
      <c r="C15" s="376"/>
      <c r="D15" s="376"/>
      <c r="E15" s="376"/>
      <c r="F15" s="376"/>
      <c r="G15" s="376"/>
      <c r="H15" s="376"/>
      <c r="I15" s="217"/>
      <c r="J15" s="217"/>
    </row>
    <row r="16" spans="1:17">
      <c r="A16" s="376"/>
      <c r="B16" s="376"/>
      <c r="C16" s="376"/>
      <c r="D16" s="376"/>
      <c r="E16" s="376"/>
      <c r="F16" s="376"/>
      <c r="G16" s="376"/>
      <c r="H16" s="376"/>
      <c r="I16" s="217"/>
      <c r="J16" s="217"/>
    </row>
    <row r="17" spans="1:10">
      <c r="A17" s="376"/>
      <c r="B17" s="376"/>
      <c r="C17" s="376"/>
      <c r="D17" s="376"/>
      <c r="E17" s="376"/>
      <c r="F17" s="376"/>
      <c r="G17" s="376"/>
      <c r="H17" s="376"/>
      <c r="I17" s="217"/>
      <c r="J17" s="217"/>
    </row>
    <row r="18" spans="1:10">
      <c r="A18" s="376"/>
      <c r="B18" s="376"/>
      <c r="C18" s="376"/>
      <c r="D18" s="376"/>
      <c r="E18" s="376"/>
      <c r="F18" s="376"/>
      <c r="G18" s="376"/>
      <c r="H18" s="376"/>
      <c r="I18" s="217"/>
      <c r="J18" s="217"/>
    </row>
    <row r="19" spans="1:10">
      <c r="A19" s="376"/>
      <c r="B19" s="376"/>
      <c r="C19" s="376"/>
      <c r="D19" s="376"/>
      <c r="E19" s="376"/>
      <c r="F19" s="376"/>
      <c r="G19" s="376"/>
      <c r="H19" s="376"/>
      <c r="I19" s="217"/>
      <c r="J19" s="217"/>
    </row>
    <row r="20" spans="1:10">
      <c r="A20" s="376"/>
      <c r="B20" s="376"/>
      <c r="C20" s="376"/>
      <c r="D20" s="376"/>
      <c r="E20" s="376"/>
      <c r="F20" s="376"/>
      <c r="G20" s="376"/>
      <c r="H20" s="376"/>
    </row>
    <row r="21" spans="1:10">
      <c r="A21" s="376"/>
      <c r="B21" s="376"/>
      <c r="C21" s="376"/>
      <c r="D21" s="376"/>
      <c r="E21" s="376"/>
      <c r="F21" s="376"/>
      <c r="G21" s="376"/>
      <c r="H21" s="376"/>
    </row>
    <row r="22" spans="1:10">
      <c r="A22" s="376"/>
      <c r="B22" s="376"/>
      <c r="C22" s="376"/>
      <c r="D22" s="376"/>
      <c r="E22" s="376"/>
      <c r="F22" s="376"/>
      <c r="G22" s="376"/>
      <c r="H22" s="376"/>
    </row>
    <row r="23" spans="1:10">
      <c r="A23" s="376"/>
      <c r="B23" s="376"/>
      <c r="C23" s="376"/>
      <c r="D23" s="376"/>
      <c r="E23" s="376"/>
      <c r="F23" s="376"/>
      <c r="G23" s="376"/>
      <c r="H23" s="376"/>
    </row>
    <row r="24" spans="1:10">
      <c r="A24" s="376"/>
      <c r="B24" s="376"/>
      <c r="C24" s="376"/>
      <c r="D24" s="376"/>
      <c r="E24" s="376"/>
      <c r="F24" s="376"/>
      <c r="G24" s="376"/>
      <c r="H24" s="376"/>
    </row>
    <row r="25" spans="1:10">
      <c r="A25" s="376"/>
      <c r="B25" s="376"/>
      <c r="C25" s="376"/>
      <c r="D25" s="376"/>
      <c r="E25" s="376"/>
      <c r="F25" s="376"/>
      <c r="G25" s="376"/>
      <c r="H25" s="376"/>
    </row>
    <row r="26" spans="1:10">
      <c r="A26" s="376"/>
      <c r="B26" s="376"/>
      <c r="C26" s="376"/>
      <c r="D26" s="376"/>
      <c r="E26" s="376"/>
      <c r="F26" s="376"/>
      <c r="G26" s="376"/>
      <c r="H26" s="376"/>
    </row>
    <row r="27" spans="1:10">
      <c r="A27" s="376"/>
      <c r="B27" s="376"/>
      <c r="C27" s="376"/>
      <c r="D27" s="376"/>
      <c r="E27" s="376"/>
      <c r="F27" s="376"/>
      <c r="G27" s="376"/>
      <c r="H27" s="376"/>
    </row>
    <row r="28" spans="1:10">
      <c r="A28" s="376"/>
      <c r="B28" s="376"/>
      <c r="C28" s="376"/>
      <c r="D28" s="376"/>
      <c r="E28" s="376"/>
      <c r="F28" s="376"/>
      <c r="G28" s="376"/>
      <c r="H28" s="376"/>
    </row>
    <row r="29" spans="1:10">
      <c r="A29" s="376"/>
      <c r="B29" s="376"/>
      <c r="C29" s="376"/>
      <c r="D29" s="376"/>
      <c r="E29" s="376"/>
      <c r="F29" s="376"/>
      <c r="G29" s="376"/>
      <c r="H29" s="376"/>
    </row>
    <row r="30" spans="1:10">
      <c r="A30" s="376"/>
      <c r="B30" s="376"/>
      <c r="C30" s="376"/>
      <c r="D30" s="376"/>
      <c r="E30" s="376"/>
      <c r="F30" s="376"/>
      <c r="G30" s="376"/>
      <c r="H30" s="376"/>
    </row>
  </sheetData>
  <mergeCells count="6">
    <mergeCell ref="A10:H30"/>
    <mergeCell ref="A1:H1"/>
    <mergeCell ref="J1:Q1"/>
    <mergeCell ref="A2:B2"/>
    <mergeCell ref="C2:E2"/>
    <mergeCell ref="B3:C3"/>
  </mergeCells>
  <pageMargins left="0.7" right="0.7" top="0.75" bottom="0.75" header="0.3" footer="0.3"/>
  <pageSetup scale="4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2"/>
  <sheetViews>
    <sheetView topLeftCell="A41" zoomScale="68" zoomScaleNormal="80" workbookViewId="0">
      <selection activeCell="S12" sqref="S12"/>
    </sheetView>
  </sheetViews>
  <sheetFormatPr baseColWidth="10" defaultColWidth="8.83203125" defaultRowHeight="15"/>
  <cols>
    <col min="1" max="1" width="39.33203125" customWidth="1"/>
    <col min="2" max="2" width="21.1640625" bestFit="1" customWidth="1"/>
    <col min="3" max="9" width="18.33203125" bestFit="1" customWidth="1"/>
    <col min="10" max="10" width="23.33203125" bestFit="1" customWidth="1"/>
  </cols>
  <sheetData>
    <row r="1" spans="1:10" ht="23">
      <c r="A1" s="394" t="s">
        <v>68</v>
      </c>
      <c r="B1" s="395"/>
      <c r="C1" s="395"/>
      <c r="D1" s="395"/>
      <c r="E1" s="395"/>
      <c r="F1" s="395"/>
      <c r="G1" s="395"/>
      <c r="H1" s="395"/>
      <c r="I1" s="395"/>
      <c r="J1" s="396"/>
    </row>
    <row r="2" spans="1:10" ht="21">
      <c r="A2" s="130" t="s">
        <v>24</v>
      </c>
      <c r="B2" s="392" t="s">
        <v>121</v>
      </c>
      <c r="C2" s="393"/>
      <c r="D2" s="393"/>
      <c r="E2" s="397"/>
      <c r="F2" s="131" t="s">
        <v>25</v>
      </c>
      <c r="G2" s="392" t="s">
        <v>122</v>
      </c>
      <c r="H2" s="393"/>
      <c r="I2" s="393"/>
      <c r="J2" s="397"/>
    </row>
    <row r="3" spans="1:10" ht="21">
      <c r="A3" s="204" t="s">
        <v>101</v>
      </c>
      <c r="B3" s="132" t="s">
        <v>103</v>
      </c>
      <c r="C3" s="398" t="s">
        <v>102</v>
      </c>
      <c r="D3" s="399"/>
      <c r="E3" s="400" t="s">
        <v>104</v>
      </c>
      <c r="F3" s="401"/>
      <c r="G3" s="401"/>
      <c r="H3" s="401"/>
      <c r="I3" s="401"/>
      <c r="J3" s="402"/>
    </row>
    <row r="4" spans="1:10" ht="21">
      <c r="A4" s="130" t="s">
        <v>69</v>
      </c>
      <c r="B4" s="392"/>
      <c r="C4" s="393"/>
      <c r="D4" s="393"/>
      <c r="E4" s="130"/>
      <c r="F4" s="133"/>
      <c r="G4" s="133"/>
      <c r="H4" s="133"/>
      <c r="I4" s="133"/>
      <c r="J4" s="134"/>
    </row>
    <row r="5" spans="1:10" ht="15" customHeight="1">
      <c r="A5" s="388" t="s">
        <v>117</v>
      </c>
      <c r="B5" s="390"/>
      <c r="C5" s="379" t="str">
        <f>'Fig. 4.8'!B4</f>
        <v>FEB</v>
      </c>
      <c r="D5" s="379" t="str">
        <f>'Fig. 4.8'!C4</f>
        <v>MAR</v>
      </c>
      <c r="E5" s="379" t="str">
        <f>'Fig. 4.8'!D4</f>
        <v>APR</v>
      </c>
      <c r="F5" s="379" t="str">
        <f>'Fig. 4.8'!E4</f>
        <v>MAY</v>
      </c>
      <c r="G5" s="379" t="str">
        <f>'Fig. 4.8'!F4</f>
        <v>JUN</v>
      </c>
      <c r="H5" s="379" t="str">
        <f>'Fig. 4.8'!G4</f>
        <v>JUL</v>
      </c>
      <c r="I5" s="379" t="s">
        <v>55</v>
      </c>
      <c r="J5" s="381" t="s">
        <v>70</v>
      </c>
    </row>
    <row r="6" spans="1:10" ht="23.25" customHeight="1" thickBot="1">
      <c r="A6" s="389"/>
      <c r="B6" s="391"/>
      <c r="C6" s="380"/>
      <c r="D6" s="380"/>
      <c r="E6" s="380"/>
      <c r="F6" s="380"/>
      <c r="G6" s="380"/>
      <c r="H6" s="380"/>
      <c r="I6" s="380"/>
      <c r="J6" s="382"/>
    </row>
    <row r="7" spans="1:10" ht="22" thickTop="1">
      <c r="A7" s="54"/>
      <c r="B7" s="135" t="s">
        <v>71</v>
      </c>
      <c r="C7" s="196">
        <f>'Fig. 4.5'!N9</f>
        <v>687750.00000000012</v>
      </c>
      <c r="D7" s="196">
        <f>'Fig. 4.5'!N12</f>
        <v>933375</v>
      </c>
      <c r="E7" s="196">
        <f>'Fig. 4.5'!N15</f>
        <v>884250</v>
      </c>
      <c r="F7" s="196">
        <f>'Fig. 4.5'!N18</f>
        <v>835125.00000000012</v>
      </c>
      <c r="G7" s="196">
        <f>'Fig. 4.5'!N21</f>
        <v>884250</v>
      </c>
      <c r="H7" s="196">
        <f>'Fig. 4.5'!N24</f>
        <v>687750.00000000012</v>
      </c>
      <c r="I7" s="146"/>
      <c r="J7" s="197">
        <f>'Fig. 4.5'!N26</f>
        <v>4912500</v>
      </c>
    </row>
    <row r="8" spans="1:10" ht="21">
      <c r="A8" s="136"/>
      <c r="B8" s="137" t="s">
        <v>72</v>
      </c>
      <c r="C8" s="196">
        <f>'Fig. 4.5'!F9</f>
        <v>753577.5</v>
      </c>
      <c r="D8" s="196">
        <f>'Fig. 4.5'!F12</f>
        <v>1159350</v>
      </c>
      <c r="E8" s="196">
        <f>'Fig. 4.5'!F15</f>
        <v>1159350</v>
      </c>
      <c r="F8" s="196">
        <f>'Fig. 4.5'!F18</f>
        <v>1043415</v>
      </c>
      <c r="G8" s="196">
        <f>'Fig. 4.5'!F21</f>
        <v>927480</v>
      </c>
      <c r="H8" s="196">
        <f>'Fig. 4.5'!F24</f>
        <v>753577.5</v>
      </c>
      <c r="I8" s="146"/>
      <c r="J8" s="196">
        <f>'Fig. 4.5'!F26</f>
        <v>5796750</v>
      </c>
    </row>
    <row r="9" spans="1:10" ht="21">
      <c r="A9" s="138" t="s">
        <v>41</v>
      </c>
      <c r="B9" s="137" t="s">
        <v>73</v>
      </c>
      <c r="C9" s="201">
        <f>'Fig. 4.5'!B9</f>
        <v>0.13</v>
      </c>
      <c r="D9" s="201">
        <f>'Fig. 4.5'!B12</f>
        <v>0.2</v>
      </c>
      <c r="E9" s="201">
        <f>'Fig. 4.5'!B15</f>
        <v>0.2</v>
      </c>
      <c r="F9" s="201">
        <f>'Fig. 4.5'!B18</f>
        <v>0.18</v>
      </c>
      <c r="G9" s="201">
        <f>'Fig. 4.5'!B21</f>
        <v>0.16</v>
      </c>
      <c r="H9" s="201">
        <f>'Fig. 4.5'!B24</f>
        <v>0.13</v>
      </c>
      <c r="I9" s="146"/>
      <c r="J9" s="201">
        <f>SUM(C9:H9)</f>
        <v>1</v>
      </c>
    </row>
    <row r="10" spans="1:10" ht="21">
      <c r="A10" s="136"/>
      <c r="B10" s="139" t="s">
        <v>74</v>
      </c>
      <c r="C10" s="140"/>
      <c r="D10" s="140"/>
      <c r="E10" s="140"/>
      <c r="F10" s="140"/>
      <c r="G10" s="140"/>
      <c r="H10" s="140"/>
      <c r="I10" s="140"/>
      <c r="J10" s="141"/>
    </row>
    <row r="11" spans="1:10" ht="22" thickBot="1">
      <c r="A11" s="142"/>
      <c r="B11" s="143" t="s">
        <v>75</v>
      </c>
      <c r="C11" s="144"/>
      <c r="D11" s="144"/>
      <c r="E11" s="144"/>
      <c r="F11" s="144"/>
      <c r="G11" s="144"/>
      <c r="H11" s="144"/>
      <c r="I11" s="144"/>
      <c r="J11" s="145"/>
    </row>
    <row r="12" spans="1:10" ht="22" thickTop="1">
      <c r="A12" s="136"/>
      <c r="B12" s="146"/>
      <c r="C12" s="147"/>
      <c r="D12" s="147"/>
      <c r="E12" s="147"/>
      <c r="F12" s="147"/>
      <c r="G12" s="147"/>
      <c r="H12" s="147"/>
      <c r="I12" s="147"/>
      <c r="J12" s="148"/>
    </row>
    <row r="13" spans="1:10" ht="22" thickTop="1">
      <c r="A13" s="138" t="s">
        <v>76</v>
      </c>
      <c r="B13" s="149" t="s">
        <v>71</v>
      </c>
      <c r="C13" s="202">
        <f>'Fig. 4.7'!N6</f>
        <v>2.2580645161290316</v>
      </c>
      <c r="D13" s="202">
        <f>'Fig. 4.7'!O6</f>
        <v>1.7826825127334462</v>
      </c>
      <c r="E13" s="202">
        <f>'Fig. 4.7'!P6</f>
        <v>1.7562724014336917</v>
      </c>
      <c r="F13" s="202">
        <f>'Fig. 4.7'!Q6</f>
        <v>1.8595825426944967</v>
      </c>
      <c r="G13" s="202">
        <f>'Fig. 4.7'!R6</f>
        <v>1.7562724014336917</v>
      </c>
      <c r="H13" s="202">
        <f>'Fig. 4.7'!S6</f>
        <v>2.2580645161290316</v>
      </c>
      <c r="I13" s="146"/>
      <c r="J13" s="146"/>
    </row>
    <row r="14" spans="1:10" ht="22" thickBot="1">
      <c r="A14" s="150"/>
      <c r="B14" s="189" t="s">
        <v>97</v>
      </c>
      <c r="C14" s="203">
        <f>'Fig. 4.7'!C6</f>
        <v>2.2171945701357467</v>
      </c>
      <c r="D14" s="203">
        <f>'Fig. 4.7'!D6</f>
        <v>1.6470588235294121</v>
      </c>
      <c r="E14" s="203">
        <f>'Fig. 4.7'!E6</f>
        <v>1.6470588235294121</v>
      </c>
      <c r="F14" s="203">
        <f>'Fig. 4.7'!F6</f>
        <v>1.715686274509804</v>
      </c>
      <c r="G14" s="203">
        <f>'Fig. 4.7'!G6</f>
        <v>1.8014705882352944</v>
      </c>
      <c r="H14" s="203">
        <f>'Fig. 4.7'!H6</f>
        <v>2.0588235294117649</v>
      </c>
      <c r="I14" s="146"/>
      <c r="J14" s="146"/>
    </row>
    <row r="15" spans="1:10" ht="22" thickTop="1">
      <c r="A15" s="136"/>
      <c r="B15" s="152"/>
      <c r="C15" s="153"/>
      <c r="D15" s="153"/>
      <c r="E15" s="153"/>
      <c r="F15" s="153"/>
      <c r="G15" s="153"/>
      <c r="H15" s="153"/>
      <c r="I15" s="153"/>
      <c r="J15" s="154"/>
    </row>
    <row r="16" spans="1:10" ht="21">
      <c r="A16" s="54"/>
      <c r="B16" s="135" t="s">
        <v>71</v>
      </c>
      <c r="C16" s="198">
        <f>'Fig. 4.7'!N7</f>
        <v>1552983.8709677418</v>
      </c>
      <c r="D16" s="198">
        <f>'Fig. 4.7'!O7</f>
        <v>1663911.2903225804</v>
      </c>
      <c r="E16" s="198">
        <f>'Fig. 4.7'!P7</f>
        <v>1552983.8709677418</v>
      </c>
      <c r="F16" s="198">
        <f>'Fig. 4.7'!Q7</f>
        <v>1552983.8709677418</v>
      </c>
      <c r="G16" s="198">
        <f>'Fig. 4.7'!R7</f>
        <v>1552983.8709677418</v>
      </c>
      <c r="H16" s="198">
        <f>'Fig. 4.7'!S7</f>
        <v>1552983.8709677418</v>
      </c>
      <c r="I16" s="198">
        <f>'Fig. 4.7'!T7</f>
        <v>1552983.8709677418</v>
      </c>
      <c r="J16" s="198">
        <f>SUM(C16:I16)</f>
        <v>10981814.516129032</v>
      </c>
    </row>
    <row r="17" spans="1:10" ht="21">
      <c r="A17" s="136"/>
      <c r="B17" s="155" t="s">
        <v>72</v>
      </c>
      <c r="C17" s="196">
        <f>'Fig. 4.7'!C7</f>
        <v>1670827.9411764708</v>
      </c>
      <c r="D17" s="196">
        <f>'Fig. 4.7'!D7</f>
        <v>1909517.6470588238</v>
      </c>
      <c r="E17" s="196">
        <f>'Fig. 4.7'!E7</f>
        <v>1909517.6470588238</v>
      </c>
      <c r="F17" s="196">
        <f>'Fig. 4.7'!F7</f>
        <v>1790172.7941176472</v>
      </c>
      <c r="G17" s="196">
        <f>'Fig. 4.7'!G7</f>
        <v>1670827.9411764708</v>
      </c>
      <c r="H17" s="196">
        <f>'Fig. 4.7'!H7</f>
        <v>1551483.0882352942</v>
      </c>
      <c r="I17" s="196">
        <f>'Fig. 4.7'!I7</f>
        <v>1432138.2352941178</v>
      </c>
      <c r="J17" s="196">
        <f>'Fig. 4.7'!J7</f>
        <v>11934485.294117648</v>
      </c>
    </row>
    <row r="18" spans="1:10" ht="21">
      <c r="A18" s="138" t="s">
        <v>77</v>
      </c>
      <c r="B18" s="155" t="s">
        <v>78</v>
      </c>
      <c r="C18" s="201">
        <f>'Fig. 4.7'!C8</f>
        <v>0.14000000000000001</v>
      </c>
      <c r="D18" s="201">
        <f>'Fig. 4.7'!D8</f>
        <v>0.16</v>
      </c>
      <c r="E18" s="201">
        <f>'Fig. 4.7'!E8</f>
        <v>0.16</v>
      </c>
      <c r="F18" s="201">
        <f>'Fig. 4.7'!F8</f>
        <v>0.15</v>
      </c>
      <c r="G18" s="201">
        <f>'Fig. 4.7'!G8</f>
        <v>0.14000000000000001</v>
      </c>
      <c r="H18" s="201">
        <f>'Fig. 4.7'!H8</f>
        <v>0.13</v>
      </c>
      <c r="I18" s="201">
        <f>'Fig. 4.7'!I8</f>
        <v>0.12</v>
      </c>
      <c r="J18" s="201">
        <f>'Fig. 4.7'!J8</f>
        <v>1</v>
      </c>
    </row>
    <row r="19" spans="1:10" ht="21">
      <c r="A19" s="136"/>
      <c r="B19" s="216" t="s">
        <v>74</v>
      </c>
      <c r="C19" s="140"/>
      <c r="D19" s="140"/>
      <c r="E19" s="140"/>
      <c r="F19" s="140"/>
      <c r="G19" s="140"/>
      <c r="H19" s="140"/>
      <c r="I19" s="140"/>
      <c r="J19" s="141"/>
    </row>
    <row r="20" spans="1:10" ht="22" thickBot="1">
      <c r="A20" s="142"/>
      <c r="B20" s="156" t="s">
        <v>75</v>
      </c>
      <c r="C20" s="151"/>
      <c r="D20" s="151"/>
      <c r="E20" s="151"/>
      <c r="F20" s="151"/>
      <c r="G20" s="151"/>
      <c r="H20" s="151"/>
      <c r="I20" s="151"/>
      <c r="J20" s="157"/>
    </row>
    <row r="21" spans="1:10" ht="22" thickTop="1">
      <c r="A21" s="136"/>
      <c r="B21" s="152"/>
      <c r="C21" s="158"/>
      <c r="D21" s="158"/>
      <c r="E21" s="158"/>
      <c r="F21" s="158"/>
      <c r="G21" s="158"/>
      <c r="H21" s="158"/>
      <c r="I21" s="152"/>
      <c r="J21" s="154"/>
    </row>
    <row r="22" spans="1:10" ht="21">
      <c r="A22" s="54"/>
      <c r="B22" s="135" t="s">
        <v>71</v>
      </c>
      <c r="C22" s="198">
        <f>'Fig. 4.8'!K5</f>
        <v>687750.00000000012</v>
      </c>
      <c r="D22" s="198">
        <f>'Fig. 4.8'!L5</f>
        <v>933375</v>
      </c>
      <c r="E22" s="198">
        <f>'Fig. 4.8'!M5</f>
        <v>884250</v>
      </c>
      <c r="F22" s="198">
        <f>'Fig. 4.8'!N5</f>
        <v>835125.00000000012</v>
      </c>
      <c r="G22" s="198">
        <f>'Fig. 4.8'!O5</f>
        <v>884250</v>
      </c>
      <c r="H22" s="198">
        <f>'Fig. 4.8'!P5</f>
        <v>687750.00000000012</v>
      </c>
      <c r="I22" s="146"/>
      <c r="J22" s="198">
        <f>'Fig. 4.8'!Q5</f>
        <v>4912500</v>
      </c>
    </row>
    <row r="23" spans="1:10" ht="21">
      <c r="A23" s="136"/>
      <c r="B23" s="137" t="s">
        <v>72</v>
      </c>
      <c r="C23" s="198">
        <f>'Fig. 4.8'!B5</f>
        <v>753577.5</v>
      </c>
      <c r="D23" s="198">
        <f>'Fig. 4.8'!C5</f>
        <v>1159350</v>
      </c>
      <c r="E23" s="198">
        <f>'Fig. 4.8'!D5</f>
        <v>1159350</v>
      </c>
      <c r="F23" s="198">
        <f>'Fig. 4.8'!E6</f>
        <v>313024.5</v>
      </c>
      <c r="G23" s="198">
        <f>'Fig. 4.8'!F5</f>
        <v>927480</v>
      </c>
      <c r="H23" s="198">
        <f>'Fig. 4.8'!G5</f>
        <v>753577.5</v>
      </c>
      <c r="I23" s="146"/>
      <c r="J23" s="198">
        <f>'Fig. 4.8'!H5</f>
        <v>5796750</v>
      </c>
    </row>
    <row r="24" spans="1:10" ht="21">
      <c r="A24" s="138" t="s">
        <v>79</v>
      </c>
      <c r="B24" s="159" t="s">
        <v>66</v>
      </c>
      <c r="C24" s="215">
        <f>'Fig. 4.8'!B7</f>
        <v>0.44307692307692303</v>
      </c>
      <c r="D24" s="215">
        <f>'Fig. 4.8'!C7</f>
        <v>0.23400000000000001</v>
      </c>
      <c r="E24" s="215">
        <f>'Fig. 4.8'!D7</f>
        <v>0.252</v>
      </c>
      <c r="F24" s="215">
        <f>'Fig. 4.8'!E7</f>
        <v>0.3</v>
      </c>
      <c r="G24" s="215">
        <f>'Fig. 4.8'!F7</f>
        <v>0.45</v>
      </c>
      <c r="H24" s="215">
        <f>'Fig. 4.8'!G7</f>
        <v>0.60923076923076924</v>
      </c>
      <c r="I24" s="146"/>
      <c r="J24" s="215">
        <f>'Fig. 4.8'!H7</f>
        <v>0.36</v>
      </c>
    </row>
    <row r="25" spans="1:10" ht="21">
      <c r="A25" s="136"/>
      <c r="B25" s="155" t="s">
        <v>67</v>
      </c>
      <c r="C25" s="215">
        <f>'Fig. 4.8'!B8</f>
        <v>0.16</v>
      </c>
      <c r="D25" s="215">
        <f>'Fig. 4.8'!C8</f>
        <v>0.13</v>
      </c>
      <c r="E25" s="215">
        <f>'Fig. 4.8'!D8</f>
        <v>0.14000000000000001</v>
      </c>
      <c r="F25" s="215">
        <f>'Fig. 4.8'!E8</f>
        <v>0.15</v>
      </c>
      <c r="G25" s="215">
        <f>'Fig. 4.8'!F8</f>
        <v>0.2</v>
      </c>
      <c r="H25" s="215">
        <f>'Fig. 4.8'!G8</f>
        <v>0.22</v>
      </c>
      <c r="I25" s="146"/>
      <c r="J25" s="215">
        <f>'Fig. 4.8'!H8</f>
        <v>1</v>
      </c>
    </row>
    <row r="26" spans="1:10" ht="21">
      <c r="A26" s="136"/>
      <c r="B26" s="139" t="s">
        <v>74</v>
      </c>
      <c r="C26" s="146"/>
      <c r="D26" s="146"/>
      <c r="E26" s="146"/>
      <c r="F26" s="146"/>
      <c r="G26" s="146"/>
      <c r="H26" s="146"/>
      <c r="I26" s="146"/>
      <c r="J26" s="148"/>
    </row>
    <row r="27" spans="1:10" ht="22" thickBot="1">
      <c r="A27" s="142"/>
      <c r="B27" s="156" t="s">
        <v>75</v>
      </c>
      <c r="C27" s="151"/>
      <c r="D27" s="151"/>
      <c r="E27" s="151"/>
      <c r="F27" s="151"/>
      <c r="G27" s="151"/>
      <c r="H27" s="151"/>
      <c r="I27" s="151"/>
      <c r="J27" s="157"/>
    </row>
    <row r="28" spans="1:10" ht="22" thickTop="1">
      <c r="A28" s="136"/>
      <c r="B28" s="152"/>
      <c r="C28" s="152"/>
      <c r="D28" s="152"/>
      <c r="E28" s="152"/>
      <c r="F28" s="152"/>
      <c r="G28" s="152"/>
      <c r="H28" s="152"/>
      <c r="I28" s="152"/>
      <c r="J28" s="154"/>
    </row>
    <row r="29" spans="1:10" ht="21">
      <c r="A29" s="54"/>
      <c r="B29" s="135" t="s">
        <v>71</v>
      </c>
      <c r="C29" s="198">
        <f>C7+D16+C22-C16</f>
        <v>1486427.4193548386</v>
      </c>
      <c r="D29" s="198">
        <f t="shared" ref="D29:H29" si="0">D7+E16+D22-D16</f>
        <v>1755822.5806451617</v>
      </c>
      <c r="E29" s="198">
        <f t="shared" si="0"/>
        <v>1768500.0000000002</v>
      </c>
      <c r="F29" s="198">
        <f t="shared" si="0"/>
        <v>1670250.0000000002</v>
      </c>
      <c r="G29" s="198">
        <f t="shared" si="0"/>
        <v>1768500.0000000002</v>
      </c>
      <c r="H29" s="198">
        <f t="shared" si="0"/>
        <v>1375500.0000000002</v>
      </c>
      <c r="I29" s="146"/>
      <c r="J29" s="198">
        <f>SUM(C29:H29)</f>
        <v>9825000</v>
      </c>
    </row>
    <row r="30" spans="1:10" ht="21">
      <c r="A30" s="138" t="s">
        <v>80</v>
      </c>
      <c r="B30" s="199" t="s">
        <v>72</v>
      </c>
      <c r="C30" s="198">
        <f>C8+D17+C23-C17</f>
        <v>1745844.7058823532</v>
      </c>
      <c r="D30" s="198">
        <f t="shared" ref="D30:H30" si="1">D8+E17+D23-D17</f>
        <v>2318700</v>
      </c>
      <c r="E30" s="198">
        <f t="shared" si="1"/>
        <v>2199355.1470588231</v>
      </c>
      <c r="F30" s="198">
        <f t="shared" si="1"/>
        <v>1237094.6470588236</v>
      </c>
      <c r="G30" s="198">
        <f t="shared" si="1"/>
        <v>1735615.1470588236</v>
      </c>
      <c r="H30" s="198">
        <f t="shared" si="1"/>
        <v>1387810.1470588234</v>
      </c>
      <c r="I30" s="146"/>
      <c r="J30" s="198">
        <f>SUM(C30:H30)</f>
        <v>10624419.794117648</v>
      </c>
    </row>
    <row r="31" spans="1:10" ht="21">
      <c r="A31" s="136"/>
      <c r="B31" s="139" t="s">
        <v>74</v>
      </c>
      <c r="C31" s="146"/>
      <c r="D31" s="146"/>
      <c r="E31" s="146"/>
      <c r="F31" s="146"/>
      <c r="G31" s="146"/>
      <c r="H31" s="146"/>
      <c r="I31" s="146"/>
      <c r="J31" s="148"/>
    </row>
    <row r="32" spans="1:10" ht="22" thickBot="1">
      <c r="A32" s="142"/>
      <c r="B32" s="156" t="s">
        <v>75</v>
      </c>
      <c r="C32" s="151"/>
      <c r="D32" s="151"/>
      <c r="E32" s="151"/>
      <c r="F32" s="151"/>
      <c r="G32" s="151"/>
      <c r="H32" s="151"/>
      <c r="I32" s="151"/>
      <c r="J32" s="157"/>
    </row>
    <row r="33" spans="1:10" ht="22" thickTop="1">
      <c r="A33" s="64"/>
      <c r="B33" s="160"/>
      <c r="C33" s="161"/>
      <c r="D33" s="161"/>
      <c r="E33" s="161"/>
      <c r="F33" s="161"/>
      <c r="G33" s="161"/>
      <c r="H33" s="161"/>
      <c r="I33" s="161"/>
      <c r="J33" s="162"/>
    </row>
    <row r="34" spans="1:10" ht="21">
      <c r="A34" s="163"/>
      <c r="B34" s="164" t="s">
        <v>71</v>
      </c>
      <c r="C34" s="198">
        <f>C29*(100%-$B$42)</f>
        <v>668892.33870967734</v>
      </c>
      <c r="D34" s="198">
        <f t="shared" ref="D34:H34" si="2">D29*(100%-$B$42)</f>
        <v>790120.16129032266</v>
      </c>
      <c r="E34" s="198">
        <f t="shared" si="2"/>
        <v>795825</v>
      </c>
      <c r="F34" s="198">
        <f t="shared" si="2"/>
        <v>751612.5</v>
      </c>
      <c r="G34" s="198">
        <f t="shared" si="2"/>
        <v>795825</v>
      </c>
      <c r="H34" s="198">
        <f t="shared" si="2"/>
        <v>618975</v>
      </c>
      <c r="I34" s="146"/>
      <c r="J34" s="198">
        <f>SUM(C34:H34)</f>
        <v>4421250</v>
      </c>
    </row>
    <row r="35" spans="1:10" ht="21">
      <c r="A35" s="165" t="s">
        <v>81</v>
      </c>
      <c r="B35" s="199" t="s">
        <v>72</v>
      </c>
      <c r="C35" s="198">
        <f>C29*(100%-$E$42)</f>
        <v>549978.1451612903</v>
      </c>
      <c r="D35" s="198">
        <f t="shared" ref="D35:H35" si="3">D30*(100%-$E$42)</f>
        <v>857919</v>
      </c>
      <c r="E35" s="198">
        <f t="shared" si="3"/>
        <v>813761.40441176458</v>
      </c>
      <c r="F35" s="198">
        <f t="shared" si="3"/>
        <v>457725.01941176475</v>
      </c>
      <c r="G35" s="198">
        <f t="shared" si="3"/>
        <v>642177.60441176477</v>
      </c>
      <c r="H35" s="198">
        <f t="shared" si="3"/>
        <v>513489.75441176462</v>
      </c>
      <c r="I35" s="146"/>
      <c r="J35" s="198">
        <f>SUM(C35:H35)</f>
        <v>3835050.9278083481</v>
      </c>
    </row>
    <row r="36" spans="1:10" ht="21">
      <c r="A36" s="166"/>
      <c r="B36" s="167" t="s">
        <v>74</v>
      </c>
      <c r="C36" s="140"/>
      <c r="D36" s="140"/>
      <c r="E36" s="140"/>
      <c r="F36" s="140"/>
      <c r="G36" s="140"/>
      <c r="H36" s="140"/>
      <c r="I36" s="146"/>
      <c r="J36" s="141"/>
    </row>
    <row r="37" spans="1:10" ht="22" thickBot="1">
      <c r="A37" s="168"/>
      <c r="B37" s="143" t="s">
        <v>75</v>
      </c>
      <c r="C37" s="144"/>
      <c r="D37" s="144"/>
      <c r="E37" s="144"/>
      <c r="F37" s="144"/>
      <c r="G37" s="144"/>
      <c r="H37" s="144"/>
      <c r="I37" s="144"/>
      <c r="J37" s="145"/>
    </row>
    <row r="38" spans="1:10" ht="22" thickTop="1">
      <c r="A38" s="383"/>
      <c r="B38" s="384"/>
      <c r="C38" s="384"/>
      <c r="D38" s="384"/>
      <c r="E38" s="384"/>
      <c r="F38" s="384"/>
      <c r="G38" s="384"/>
      <c r="H38" s="384"/>
      <c r="I38" s="384"/>
      <c r="J38" s="385"/>
    </row>
    <row r="39" spans="1:10" ht="21">
      <c r="A39" s="169" t="s">
        <v>70</v>
      </c>
      <c r="B39" s="386" t="s">
        <v>82</v>
      </c>
      <c r="C39" s="386"/>
      <c r="D39" s="386"/>
      <c r="E39" s="387" t="s">
        <v>83</v>
      </c>
      <c r="F39" s="387"/>
      <c r="G39" s="387"/>
      <c r="H39" s="386" t="s">
        <v>84</v>
      </c>
      <c r="I39" s="386"/>
      <c r="J39" s="386"/>
    </row>
    <row r="40" spans="1:10" ht="21">
      <c r="A40" s="403" t="s">
        <v>85</v>
      </c>
      <c r="B40" s="405">
        <f>'Fig. 4.5'!N26</f>
        <v>4912500</v>
      </c>
      <c r="C40" s="406"/>
      <c r="D40" s="407"/>
      <c r="E40" s="411">
        <f>'Fig. 4.5'!F26</f>
        <v>5796750</v>
      </c>
      <c r="F40" s="406"/>
      <c r="G40" s="407"/>
      <c r="H40" s="170"/>
      <c r="I40" s="171"/>
      <c r="J40" s="172"/>
    </row>
    <row r="41" spans="1:10" ht="21">
      <c r="A41" s="404"/>
      <c r="B41" s="408"/>
      <c r="C41" s="409"/>
      <c r="D41" s="410"/>
      <c r="E41" s="408"/>
      <c r="F41" s="409"/>
      <c r="G41" s="410"/>
      <c r="H41" s="173"/>
      <c r="I41" s="174"/>
      <c r="J41" s="175"/>
    </row>
    <row r="42" spans="1:10" ht="21">
      <c r="A42" s="412" t="s">
        <v>86</v>
      </c>
      <c r="B42" s="413">
        <v>0.55000000000000004</v>
      </c>
      <c r="C42" s="414"/>
      <c r="D42" s="415"/>
      <c r="E42" s="419">
        <v>0.63</v>
      </c>
      <c r="F42" s="420"/>
      <c r="G42" s="421"/>
      <c r="H42" s="170"/>
      <c r="I42" s="171"/>
      <c r="J42" s="172"/>
    </row>
    <row r="43" spans="1:10" ht="21">
      <c r="A43" s="404"/>
      <c r="B43" s="416"/>
      <c r="C43" s="417"/>
      <c r="D43" s="418"/>
      <c r="E43" s="422"/>
      <c r="F43" s="423"/>
      <c r="G43" s="424"/>
      <c r="H43" s="176"/>
      <c r="I43" s="177"/>
      <c r="J43" s="178"/>
    </row>
    <row r="44" spans="1:10" ht="21">
      <c r="A44" s="412" t="s">
        <v>63</v>
      </c>
      <c r="B44" s="413">
        <f>'Fig. 4.8'!Q7</f>
        <v>0.44</v>
      </c>
      <c r="C44" s="414"/>
      <c r="D44" s="415"/>
      <c r="E44" s="419">
        <f>'Fig. 4.8'!H7</f>
        <v>0.36</v>
      </c>
      <c r="F44" s="420"/>
      <c r="G44" s="421"/>
      <c r="H44" s="170"/>
      <c r="I44" s="171"/>
      <c r="J44" s="172"/>
    </row>
    <row r="45" spans="1:10" ht="21">
      <c r="A45" s="404"/>
      <c r="B45" s="416"/>
      <c r="C45" s="417"/>
      <c r="D45" s="418"/>
      <c r="E45" s="422"/>
      <c r="F45" s="423"/>
      <c r="G45" s="424"/>
      <c r="H45" s="176"/>
      <c r="I45" s="177"/>
      <c r="J45" s="178"/>
    </row>
    <row r="46" spans="1:10" ht="21">
      <c r="A46" s="412" t="s">
        <v>87</v>
      </c>
      <c r="B46" s="438">
        <f>B42-(100%-B42)*B44</f>
        <v>0.35200000000000009</v>
      </c>
      <c r="C46" s="439"/>
      <c r="D46" s="440"/>
      <c r="E46" s="419">
        <f>E42-(100%-E42)*E44</f>
        <v>0.49680000000000002</v>
      </c>
      <c r="F46" s="420"/>
      <c r="G46" s="421"/>
      <c r="H46" s="170"/>
      <c r="I46" s="171"/>
      <c r="J46" s="172"/>
    </row>
    <row r="47" spans="1:10" ht="21">
      <c r="A47" s="404"/>
      <c r="B47" s="441"/>
      <c r="C47" s="442"/>
      <c r="D47" s="443"/>
      <c r="E47" s="422"/>
      <c r="F47" s="423"/>
      <c r="G47" s="424"/>
      <c r="H47" s="176"/>
      <c r="I47" s="179"/>
      <c r="J47" s="178"/>
    </row>
    <row r="48" spans="1:10" ht="21">
      <c r="A48" s="412" t="s">
        <v>88</v>
      </c>
      <c r="B48" s="411">
        <f>(C16+D16+E16+F16+G16+H16+I16)/7</f>
        <v>1568830.6451612902</v>
      </c>
      <c r="C48" s="406"/>
      <c r="D48" s="407"/>
      <c r="E48" s="411">
        <f>(C17+D17+E17+F17+G17+H17+I17)/7</f>
        <v>1704926.4705882357</v>
      </c>
      <c r="F48" s="406"/>
      <c r="G48" s="407"/>
      <c r="H48" s="170"/>
      <c r="I48" s="171"/>
      <c r="J48" s="172"/>
    </row>
    <row r="49" spans="1:10" ht="21">
      <c r="A49" s="404"/>
      <c r="B49" s="408"/>
      <c r="C49" s="409"/>
      <c r="D49" s="410"/>
      <c r="E49" s="408"/>
      <c r="F49" s="409"/>
      <c r="G49" s="410"/>
      <c r="H49" s="173"/>
      <c r="I49" s="174"/>
      <c r="J49" s="175"/>
    </row>
    <row r="50" spans="1:10" ht="21">
      <c r="A50" s="412" t="s">
        <v>89</v>
      </c>
      <c r="B50" s="426">
        <f>'Fig. 4.7'!S3</f>
        <v>3.1</v>
      </c>
      <c r="C50" s="427"/>
      <c r="D50" s="428"/>
      <c r="E50" s="432">
        <f>'Fig. 4.7'!H3</f>
        <v>3.4</v>
      </c>
      <c r="F50" s="433"/>
      <c r="G50" s="434"/>
      <c r="H50" s="170"/>
      <c r="I50" s="171"/>
      <c r="J50" s="172"/>
    </row>
    <row r="51" spans="1:10" ht="22" thickBot="1">
      <c r="A51" s="425"/>
      <c r="B51" s="429"/>
      <c r="C51" s="430"/>
      <c r="D51" s="431"/>
      <c r="E51" s="435"/>
      <c r="F51" s="436"/>
      <c r="G51" s="437"/>
      <c r="H51" s="180"/>
      <c r="I51" s="181"/>
      <c r="J51" s="182"/>
    </row>
    <row r="52" spans="1:10" ht="16" thickTop="1"/>
    <row r="53" spans="1:10" ht="21">
      <c r="A53" s="207" t="s">
        <v>118</v>
      </c>
    </row>
    <row r="54" spans="1:10" ht="14.25" customHeight="1">
      <c r="A54" s="378"/>
      <c r="B54" s="378"/>
      <c r="C54" s="378"/>
      <c r="D54" s="378"/>
    </row>
    <row r="55" spans="1:10" ht="14.75" customHeight="1">
      <c r="A55" s="378"/>
      <c r="B55" s="378"/>
      <c r="C55" s="378"/>
      <c r="D55" s="378"/>
    </row>
    <row r="56" spans="1:10" ht="14.75" customHeight="1">
      <c r="A56" s="378"/>
      <c r="B56" s="378"/>
      <c r="C56" s="378"/>
      <c r="D56" s="378"/>
    </row>
    <row r="57" spans="1:10" ht="14.75" customHeight="1">
      <c r="A57" s="378"/>
      <c r="B57" s="378"/>
      <c r="C57" s="378"/>
      <c r="D57" s="378"/>
    </row>
    <row r="58" spans="1:10" ht="14.75" customHeight="1">
      <c r="A58" s="378"/>
      <c r="B58" s="378"/>
      <c r="C58" s="378"/>
      <c r="D58" s="378"/>
    </row>
    <row r="59" spans="1:10" ht="14.75" customHeight="1">
      <c r="A59" s="378"/>
      <c r="B59" s="378"/>
      <c r="C59" s="378"/>
      <c r="D59" s="378"/>
    </row>
    <row r="60" spans="1:10" ht="14.75" customHeight="1">
      <c r="A60" s="378"/>
      <c r="B60" s="378"/>
      <c r="C60" s="378"/>
      <c r="D60" s="378"/>
    </row>
    <row r="61" spans="1:10" ht="14.75" customHeight="1">
      <c r="A61" s="378"/>
      <c r="B61" s="378"/>
      <c r="C61" s="378"/>
      <c r="D61" s="378"/>
    </row>
    <row r="62" spans="1:10" ht="14.75" customHeight="1">
      <c r="A62" s="378"/>
      <c r="B62" s="378"/>
      <c r="C62" s="378"/>
      <c r="D62" s="378"/>
    </row>
    <row r="63" spans="1:10" ht="14.75" customHeight="1">
      <c r="A63" s="378"/>
      <c r="B63" s="378"/>
      <c r="C63" s="378"/>
      <c r="D63" s="378"/>
    </row>
    <row r="64" spans="1:10" ht="14.75" customHeight="1">
      <c r="A64" s="378"/>
      <c r="B64" s="378"/>
      <c r="C64" s="378"/>
      <c r="D64" s="378"/>
    </row>
    <row r="65" spans="1:4" ht="14.75" customHeight="1">
      <c r="A65" s="378"/>
      <c r="B65" s="378"/>
      <c r="C65" s="378"/>
      <c r="D65" s="378"/>
    </row>
    <row r="66" spans="1:4" ht="14.75" customHeight="1">
      <c r="A66" s="378"/>
      <c r="B66" s="378"/>
      <c r="C66" s="378"/>
      <c r="D66" s="378"/>
    </row>
    <row r="67" spans="1:4" ht="14.75" customHeight="1">
      <c r="A67" s="378"/>
      <c r="B67" s="378"/>
      <c r="C67" s="378"/>
      <c r="D67" s="378"/>
    </row>
    <row r="68" spans="1:4" ht="14.75" customHeight="1">
      <c r="A68" s="378"/>
      <c r="B68" s="378"/>
      <c r="C68" s="378"/>
      <c r="D68" s="378"/>
    </row>
    <row r="69" spans="1:4" ht="14.75" customHeight="1">
      <c r="A69" s="378"/>
      <c r="B69" s="378"/>
      <c r="C69" s="378"/>
      <c r="D69" s="378"/>
    </row>
    <row r="70" spans="1:4" ht="14.75" customHeight="1">
      <c r="A70" s="378"/>
      <c r="B70" s="378"/>
      <c r="C70" s="378"/>
      <c r="D70" s="378"/>
    </row>
    <row r="71" spans="1:4" ht="14.75" customHeight="1">
      <c r="A71" s="378"/>
      <c r="B71" s="378"/>
      <c r="C71" s="378"/>
      <c r="D71" s="378"/>
    </row>
    <row r="72" spans="1:4" ht="21">
      <c r="A72" s="378"/>
      <c r="B72" s="378"/>
      <c r="C72" s="378"/>
      <c r="D72" s="208"/>
    </row>
  </sheetData>
  <mergeCells count="57">
    <mergeCell ref="A54:C55"/>
    <mergeCell ref="D54:D55"/>
    <mergeCell ref="A56:C57"/>
    <mergeCell ref="A48:A49"/>
    <mergeCell ref="B48:D49"/>
    <mergeCell ref="D56:D57"/>
    <mergeCell ref="E48:G49"/>
    <mergeCell ref="A50:A51"/>
    <mergeCell ref="B50:D51"/>
    <mergeCell ref="E50:G51"/>
    <mergeCell ref="A44:A45"/>
    <mergeCell ref="B44:D45"/>
    <mergeCell ref="E44:G45"/>
    <mergeCell ref="A46:A47"/>
    <mergeCell ref="B46:D47"/>
    <mergeCell ref="E46:G47"/>
    <mergeCell ref="A40:A41"/>
    <mergeCell ref="B40:D41"/>
    <mergeCell ref="E40:G41"/>
    <mergeCell ref="A42:A43"/>
    <mergeCell ref="B42:D43"/>
    <mergeCell ref="E42:G43"/>
    <mergeCell ref="B4:D4"/>
    <mergeCell ref="A1:J1"/>
    <mergeCell ref="B2:E2"/>
    <mergeCell ref="G2:J2"/>
    <mergeCell ref="C3:D3"/>
    <mergeCell ref="E3:J3"/>
    <mergeCell ref="H5:H6"/>
    <mergeCell ref="I5:I6"/>
    <mergeCell ref="J5:J6"/>
    <mergeCell ref="A38:J38"/>
    <mergeCell ref="B39:D39"/>
    <mergeCell ref="E39:G39"/>
    <mergeCell ref="H39:J39"/>
    <mergeCell ref="A5:A6"/>
    <mergeCell ref="B5:B6"/>
    <mergeCell ref="C5:C6"/>
    <mergeCell ref="D5:D6"/>
    <mergeCell ref="E5:E6"/>
    <mergeCell ref="F5:F6"/>
    <mergeCell ref="G5:G6"/>
    <mergeCell ref="A58:C59"/>
    <mergeCell ref="D58:D59"/>
    <mergeCell ref="A60:C61"/>
    <mergeCell ref="D60:D61"/>
    <mergeCell ref="A70:C71"/>
    <mergeCell ref="D70:D71"/>
    <mergeCell ref="A62:C63"/>
    <mergeCell ref="D62:D63"/>
    <mergeCell ref="A72:C72"/>
    <mergeCell ref="A64:C65"/>
    <mergeCell ref="D64:D65"/>
    <mergeCell ref="A66:C67"/>
    <mergeCell ref="D66:D67"/>
    <mergeCell ref="A68:C69"/>
    <mergeCell ref="D68:D69"/>
  </mergeCells>
  <pageMargins left="0.7" right="0.7" top="0.75" bottom="0.75" header="0.3" footer="0.3"/>
  <pageSetup scale="50"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25FC1-91E4-CE47-BBE3-D2540F63DF97}">
  <sheetPr>
    <pageSetUpPr fitToPage="1"/>
  </sheetPr>
  <dimension ref="A1:P61"/>
  <sheetViews>
    <sheetView zoomScale="93" workbookViewId="0">
      <selection activeCell="F11" sqref="F11"/>
    </sheetView>
  </sheetViews>
  <sheetFormatPr baseColWidth="10" defaultColWidth="10.83203125" defaultRowHeight="16"/>
  <cols>
    <col min="1" max="6" width="11.1640625" style="221" customWidth="1"/>
    <col min="7" max="7" width="10.1640625" style="221" bestFit="1" customWidth="1"/>
    <col min="8" max="11" width="11.1640625" style="221" customWidth="1"/>
    <col min="12" max="13" width="11" style="221" customWidth="1"/>
    <col min="14" max="16384" width="10.83203125" style="221"/>
  </cols>
  <sheetData>
    <row r="1" spans="1:14">
      <c r="A1" s="448" t="s">
        <v>139</v>
      </c>
      <c r="B1" s="449"/>
      <c r="C1" s="449"/>
      <c r="D1" s="449"/>
      <c r="E1" s="449"/>
      <c r="F1" s="449"/>
      <c r="G1" s="449"/>
      <c r="H1" s="449"/>
      <c r="I1" s="449"/>
      <c r="J1" s="449"/>
      <c r="K1" s="449"/>
      <c r="L1" s="449"/>
      <c r="M1" s="449"/>
      <c r="N1" s="220"/>
    </row>
    <row r="3" spans="1:14" ht="13" customHeight="1">
      <c r="A3" s="450" t="s">
        <v>140</v>
      </c>
      <c r="B3" s="447"/>
      <c r="C3" s="447"/>
    </row>
    <row r="4" spans="1:14">
      <c r="A4" s="447" t="s">
        <v>141</v>
      </c>
      <c r="B4" s="445"/>
      <c r="C4" s="445"/>
      <c r="E4" s="222" t="s">
        <v>142</v>
      </c>
      <c r="F4" s="222" t="s">
        <v>143</v>
      </c>
      <c r="H4" s="223"/>
      <c r="I4" s="223"/>
      <c r="J4" s="223"/>
      <c r="K4" s="223"/>
      <c r="L4" s="223"/>
      <c r="M4" s="223"/>
    </row>
    <row r="5" spans="1:14">
      <c r="A5" s="224" t="s">
        <v>144</v>
      </c>
      <c r="B5" s="225"/>
      <c r="C5" s="225"/>
      <c r="E5" s="226">
        <v>894</v>
      </c>
      <c r="F5" s="226">
        <v>44.7</v>
      </c>
      <c r="H5" s="227" t="s">
        <v>145</v>
      </c>
      <c r="I5" s="223"/>
      <c r="J5" s="223"/>
      <c r="K5" s="223"/>
      <c r="L5" s="223"/>
      <c r="M5" s="223"/>
    </row>
    <row r="6" spans="1:14">
      <c r="A6" s="225" t="s">
        <v>146</v>
      </c>
      <c r="B6" s="225"/>
      <c r="C6" s="225"/>
      <c r="E6" s="226">
        <v>864.5</v>
      </c>
      <c r="F6" s="226">
        <v>43.6</v>
      </c>
      <c r="H6" s="223"/>
      <c r="I6" s="223"/>
      <c r="J6" s="223"/>
      <c r="K6" s="223"/>
      <c r="L6" s="223"/>
      <c r="M6" s="223"/>
    </row>
    <row r="7" spans="1:14">
      <c r="A7" s="221" t="s">
        <v>147</v>
      </c>
      <c r="E7" s="228">
        <v>3.4000000000000002E-2</v>
      </c>
      <c r="F7" s="229">
        <v>2.5000000000000001E-2</v>
      </c>
      <c r="H7" s="223"/>
      <c r="I7" s="223"/>
      <c r="J7" s="223"/>
      <c r="K7" s="223"/>
      <c r="L7" s="223"/>
      <c r="M7" s="223"/>
    </row>
    <row r="8" spans="1:14">
      <c r="A8" s="445" t="s">
        <v>148</v>
      </c>
      <c r="B8" s="445"/>
      <c r="C8" s="445"/>
      <c r="E8" s="230">
        <v>1</v>
      </c>
      <c r="F8" s="231">
        <v>0.05</v>
      </c>
      <c r="H8" s="232"/>
      <c r="I8" s="223"/>
      <c r="J8" s="223"/>
      <c r="K8" s="223"/>
      <c r="L8" s="223"/>
      <c r="M8" s="223"/>
    </row>
    <row r="9" spans="1:14">
      <c r="E9" s="233" t="s">
        <v>149</v>
      </c>
      <c r="F9" s="234"/>
      <c r="H9" s="223"/>
      <c r="I9" s="223"/>
      <c r="J9" s="223"/>
      <c r="K9" s="223"/>
      <c r="L9" s="223"/>
      <c r="M9" s="223"/>
    </row>
    <row r="10" spans="1:14">
      <c r="A10" s="447" t="s">
        <v>150</v>
      </c>
      <c r="B10" s="447"/>
      <c r="C10" s="447"/>
      <c r="E10" s="233"/>
      <c r="F10" s="233"/>
      <c r="H10" s="223"/>
      <c r="I10" s="223"/>
      <c r="J10" s="223"/>
      <c r="K10" s="223"/>
      <c r="L10" s="223"/>
      <c r="M10" s="223"/>
    </row>
    <row r="11" spans="1:14">
      <c r="A11" s="445" t="s">
        <v>151</v>
      </c>
      <c r="B11" s="445"/>
      <c r="C11" s="445"/>
      <c r="E11" s="228">
        <v>0.53600000000000003</v>
      </c>
      <c r="F11" s="228">
        <v>0.53100000000000003</v>
      </c>
      <c r="H11" s="223"/>
      <c r="I11" s="223"/>
      <c r="J11" s="223"/>
      <c r="K11" s="223"/>
      <c r="L11" s="223"/>
      <c r="M11" s="223"/>
    </row>
    <row r="12" spans="1:14">
      <c r="A12" s="444" t="s">
        <v>152</v>
      </c>
      <c r="B12" s="444"/>
      <c r="C12" s="444"/>
      <c r="E12" s="229">
        <v>0.27</v>
      </c>
      <c r="F12" s="235">
        <v>0.377</v>
      </c>
      <c r="H12" s="223"/>
      <c r="I12" s="223"/>
      <c r="J12" s="223"/>
      <c r="K12" s="223"/>
      <c r="L12" s="223"/>
      <c r="M12" s="223"/>
    </row>
    <row r="13" spans="1:14">
      <c r="A13" s="445" t="s">
        <v>153</v>
      </c>
      <c r="B13" s="445"/>
      <c r="C13" s="445"/>
      <c r="E13" s="229">
        <v>2.1999999999999999E-2</v>
      </c>
      <c r="F13" s="229">
        <v>2.5999999999999999E-2</v>
      </c>
      <c r="H13" s="223"/>
      <c r="I13" s="223"/>
      <c r="J13" s="223"/>
      <c r="K13" s="223"/>
      <c r="L13" s="223"/>
      <c r="M13" s="223"/>
    </row>
    <row r="14" spans="1:14" ht="13" customHeight="1">
      <c r="A14" s="446" t="s">
        <v>154</v>
      </c>
      <c r="B14" s="446"/>
      <c r="C14" s="446"/>
      <c r="D14" s="236"/>
      <c r="E14" s="237">
        <v>0.39200000000000002</v>
      </c>
      <c r="F14" s="229">
        <v>0.40500000000000003</v>
      </c>
      <c r="H14" s="223"/>
      <c r="I14" s="223"/>
      <c r="J14" s="223"/>
      <c r="K14" s="223"/>
      <c r="L14" s="223"/>
      <c r="M14" s="223"/>
    </row>
    <row r="15" spans="1:14">
      <c r="E15" s="233"/>
      <c r="F15" s="233"/>
      <c r="H15" s="223"/>
      <c r="I15" s="223"/>
      <c r="J15" s="223"/>
      <c r="K15" s="223"/>
      <c r="L15" s="223"/>
      <c r="M15" s="223"/>
    </row>
    <row r="16" spans="1:14">
      <c r="A16" s="447" t="s">
        <v>155</v>
      </c>
      <c r="B16" s="445"/>
      <c r="E16" s="233"/>
      <c r="F16" s="233"/>
      <c r="H16" s="223"/>
      <c r="I16" s="223"/>
      <c r="J16" s="223"/>
      <c r="K16" s="223"/>
      <c r="L16" s="223"/>
      <c r="M16" s="223"/>
    </row>
    <row r="17" spans="1:16">
      <c r="A17" s="238" t="s">
        <v>156</v>
      </c>
      <c r="E17" s="239">
        <v>3</v>
      </c>
      <c r="F17" s="240">
        <v>3.1</v>
      </c>
      <c r="H17" s="223"/>
      <c r="I17" s="223"/>
      <c r="J17" s="223"/>
      <c r="K17" s="223"/>
      <c r="L17" s="223"/>
      <c r="M17" s="223"/>
    </row>
    <row r="19" spans="1:16">
      <c r="A19" s="238" t="s">
        <v>157</v>
      </c>
      <c r="F19" s="235">
        <v>0.55000000000000004</v>
      </c>
    </row>
    <row r="21" spans="1:16">
      <c r="A21" s="241" t="s">
        <v>158</v>
      </c>
    </row>
    <row r="22" spans="1:16">
      <c r="A22" s="222" t="s">
        <v>159</v>
      </c>
      <c r="B22" s="222" t="s">
        <v>160</v>
      </c>
      <c r="C22" s="222" t="s">
        <v>161</v>
      </c>
      <c r="D22" s="222" t="s">
        <v>162</v>
      </c>
      <c r="E22" s="222" t="s">
        <v>163</v>
      </c>
      <c r="F22" s="222" t="s">
        <v>164</v>
      </c>
      <c r="G22" s="222" t="s">
        <v>165</v>
      </c>
      <c r="H22" s="222" t="s">
        <v>166</v>
      </c>
      <c r="I22" s="222" t="s">
        <v>167</v>
      </c>
      <c r="J22" s="222" t="s">
        <v>168</v>
      </c>
      <c r="K22" s="222" t="s">
        <v>169</v>
      </c>
      <c r="L22" s="222" t="s">
        <v>170</v>
      </c>
      <c r="M22" s="242" t="s">
        <v>171</v>
      </c>
      <c r="O22" s="221">
        <v>52.2</v>
      </c>
      <c r="P22" s="221" t="s">
        <v>172</v>
      </c>
    </row>
    <row r="23" spans="1:16">
      <c r="A23" s="229">
        <v>0.06</v>
      </c>
      <c r="B23" s="229">
        <v>8.2000000000000003E-2</v>
      </c>
      <c r="C23" s="229">
        <v>7.3999999999999996E-2</v>
      </c>
      <c r="D23" s="229">
        <v>7.0000000000000007E-2</v>
      </c>
      <c r="E23" s="229">
        <v>7.6999999999999999E-2</v>
      </c>
      <c r="F23" s="229">
        <v>5.8999999999999997E-2</v>
      </c>
      <c r="G23" s="229">
        <v>0.1</v>
      </c>
      <c r="H23" s="229">
        <v>0.08</v>
      </c>
      <c r="I23" s="229">
        <v>8.3000000000000004E-2</v>
      </c>
      <c r="J23" s="229">
        <v>0.10299999999999999</v>
      </c>
      <c r="K23" s="229">
        <v>0.156</v>
      </c>
      <c r="L23" s="229">
        <v>5.6000000000000001E-2</v>
      </c>
      <c r="M23" s="229">
        <v>1</v>
      </c>
      <c r="O23" s="221">
        <f>A23/52.2</f>
        <v>1.1494252873563218E-3</v>
      </c>
    </row>
    <row r="24" spans="1:16">
      <c r="A24" s="226">
        <v>2.7</v>
      </c>
      <c r="B24" s="226">
        <v>3.7</v>
      </c>
      <c r="C24" s="226">
        <v>3.3</v>
      </c>
      <c r="D24" s="226">
        <v>3.1</v>
      </c>
      <c r="E24" s="226">
        <v>3.4</v>
      </c>
      <c r="F24" s="226">
        <v>2.6</v>
      </c>
      <c r="G24" s="226">
        <v>4.5</v>
      </c>
      <c r="H24" s="226">
        <v>3.6</v>
      </c>
      <c r="I24" s="226">
        <v>3.7</v>
      </c>
      <c r="J24" s="226">
        <v>4.5999999999999996</v>
      </c>
      <c r="K24" s="226">
        <v>7</v>
      </c>
      <c r="L24" s="226">
        <v>2.5</v>
      </c>
      <c r="M24" s="226">
        <v>44.7</v>
      </c>
    </row>
    <row r="25" spans="1:16">
      <c r="A25" s="234"/>
      <c r="B25" s="234"/>
      <c r="C25" s="234"/>
      <c r="D25" s="234"/>
      <c r="E25" s="234"/>
      <c r="F25" s="234"/>
      <c r="G25" s="234"/>
      <c r="H25" s="234"/>
      <c r="I25" s="234"/>
      <c r="J25" s="234"/>
      <c r="K25" s="234"/>
      <c r="L25" s="234"/>
      <c r="M25" s="234"/>
      <c r="O25" s="221" t="s">
        <v>173</v>
      </c>
    </row>
    <row r="26" spans="1:16">
      <c r="A26" s="241" t="s">
        <v>174</v>
      </c>
      <c r="O26" s="221" t="s">
        <v>175</v>
      </c>
    </row>
    <row r="27" spans="1:16">
      <c r="A27" s="222" t="s">
        <v>159</v>
      </c>
      <c r="B27" s="222" t="s">
        <v>160</v>
      </c>
      <c r="C27" s="222" t="s">
        <v>161</v>
      </c>
      <c r="D27" s="222" t="s">
        <v>162</v>
      </c>
      <c r="E27" s="222" t="s">
        <v>163</v>
      </c>
      <c r="F27" s="222" t="s">
        <v>164</v>
      </c>
      <c r="G27" s="222" t="s">
        <v>165</v>
      </c>
      <c r="H27" s="222" t="s">
        <v>166</v>
      </c>
      <c r="I27" s="222" t="s">
        <v>167</v>
      </c>
      <c r="J27" s="222" t="s">
        <v>168</v>
      </c>
      <c r="K27" s="222" t="s">
        <v>169</v>
      </c>
      <c r="L27" s="222" t="s">
        <v>170</v>
      </c>
      <c r="M27" s="242" t="s">
        <v>171</v>
      </c>
      <c r="O27" s="221" t="s">
        <v>176</v>
      </c>
    </row>
    <row r="28" spans="1:16">
      <c r="A28" s="229">
        <v>0.44400000000000001</v>
      </c>
      <c r="B28" s="229">
        <v>0.378</v>
      </c>
      <c r="C28" s="229">
        <v>0.33300000000000002</v>
      </c>
      <c r="D28" s="229">
        <v>0.32300000000000001</v>
      </c>
      <c r="E28" s="229">
        <v>0.41199999999999998</v>
      </c>
      <c r="F28" s="229">
        <v>0.53800000000000003</v>
      </c>
      <c r="G28" s="229">
        <v>0.311</v>
      </c>
      <c r="H28" s="229">
        <v>0.33300000000000002</v>
      </c>
      <c r="I28" s="229">
        <v>0.35099999999999998</v>
      </c>
      <c r="J28" s="229">
        <v>0.30399999999999999</v>
      </c>
      <c r="K28" s="229">
        <v>0.34300000000000003</v>
      </c>
      <c r="L28" s="229">
        <v>0.68</v>
      </c>
      <c r="M28" s="231"/>
    </row>
    <row r="29" spans="1:16">
      <c r="A29" s="226">
        <v>1.2</v>
      </c>
      <c r="B29" s="226">
        <v>1.4</v>
      </c>
      <c r="C29" s="226">
        <v>1.1000000000000001</v>
      </c>
      <c r="D29" s="226">
        <v>1</v>
      </c>
      <c r="E29" s="226">
        <v>1.4</v>
      </c>
      <c r="F29" s="226">
        <v>1.4</v>
      </c>
      <c r="G29" s="226">
        <v>1.4</v>
      </c>
      <c r="H29" s="226">
        <v>1.2</v>
      </c>
      <c r="I29" s="226">
        <v>1.3</v>
      </c>
      <c r="J29" s="226">
        <v>1.4</v>
      </c>
      <c r="K29" s="226">
        <v>2.4</v>
      </c>
      <c r="L29" s="226">
        <v>1.7</v>
      </c>
      <c r="M29" s="226">
        <v>16.899999999999999</v>
      </c>
      <c r="N29" s="243"/>
    </row>
    <row r="30" spans="1:16">
      <c r="A30" s="229">
        <v>7.0000000000000007E-2</v>
      </c>
      <c r="B30" s="229">
        <v>8.1000000000000003E-2</v>
      </c>
      <c r="C30" s="229">
        <v>6.7000000000000004E-2</v>
      </c>
      <c r="D30" s="229">
        <v>5.8999999999999997E-2</v>
      </c>
      <c r="E30" s="229">
        <v>8.1000000000000003E-2</v>
      </c>
      <c r="F30" s="229">
        <v>8.2000000000000003E-2</v>
      </c>
      <c r="G30" s="229">
        <v>8.5000000000000006E-2</v>
      </c>
      <c r="H30" s="229">
        <v>7.1999999999999995E-2</v>
      </c>
      <c r="I30" s="229">
        <v>7.8E-2</v>
      </c>
      <c r="J30" s="229">
        <v>8.5000000000000006E-2</v>
      </c>
      <c r="K30" s="229">
        <v>0.14000000000000001</v>
      </c>
      <c r="L30" s="229">
        <v>0.1</v>
      </c>
      <c r="M30" s="229">
        <v>1</v>
      </c>
    </row>
    <row r="32" spans="1:16">
      <c r="A32" s="241" t="s">
        <v>177</v>
      </c>
    </row>
    <row r="33" spans="1:14">
      <c r="A33" s="222" t="s">
        <v>159</v>
      </c>
      <c r="B33" s="222" t="s">
        <v>160</v>
      </c>
      <c r="C33" s="222" t="s">
        <v>161</v>
      </c>
      <c r="D33" s="222" t="s">
        <v>162</v>
      </c>
      <c r="E33" s="222" t="s">
        <v>163</v>
      </c>
      <c r="F33" s="222" t="s">
        <v>164</v>
      </c>
      <c r="G33" s="222" t="s">
        <v>165</v>
      </c>
      <c r="H33" s="222" t="s">
        <v>166</v>
      </c>
      <c r="I33" s="222" t="s">
        <v>167</v>
      </c>
      <c r="J33" s="222" t="s">
        <v>168</v>
      </c>
      <c r="K33" s="222" t="s">
        <v>169</v>
      </c>
      <c r="L33" s="222" t="s">
        <v>170</v>
      </c>
      <c r="M33" s="222" t="s">
        <v>171</v>
      </c>
    </row>
    <row r="34" spans="1:14">
      <c r="A34" s="239">
        <v>5.2</v>
      </c>
      <c r="B34" s="239">
        <v>4</v>
      </c>
      <c r="C34" s="239">
        <v>4.3</v>
      </c>
      <c r="D34" s="239">
        <v>4.5999999999999996</v>
      </c>
      <c r="E34" s="239">
        <v>4.0999999999999996</v>
      </c>
      <c r="F34" s="239">
        <v>5.4</v>
      </c>
      <c r="G34" s="239">
        <v>3.2</v>
      </c>
      <c r="H34" s="239">
        <v>4.0999999999999996</v>
      </c>
      <c r="I34" s="239">
        <v>4.2</v>
      </c>
      <c r="J34" s="239">
        <v>3.5</v>
      </c>
      <c r="K34" s="239">
        <v>2</v>
      </c>
      <c r="L34" s="239">
        <v>5</v>
      </c>
      <c r="M34" s="244"/>
    </row>
    <row r="35" spans="1:14">
      <c r="A35" s="226">
        <v>14</v>
      </c>
      <c r="B35" s="226">
        <v>14.8</v>
      </c>
      <c r="C35" s="226">
        <v>14.3</v>
      </c>
      <c r="D35" s="226">
        <v>14.4</v>
      </c>
      <c r="E35" s="226">
        <v>13.9</v>
      </c>
      <c r="F35" s="226">
        <v>14.1</v>
      </c>
      <c r="G35" s="226">
        <v>14.4</v>
      </c>
      <c r="H35" s="226">
        <v>14.8</v>
      </c>
      <c r="I35" s="226">
        <v>15.7</v>
      </c>
      <c r="J35" s="226">
        <v>16</v>
      </c>
      <c r="K35" s="226">
        <v>14.1</v>
      </c>
      <c r="L35" s="226">
        <v>12.5</v>
      </c>
      <c r="M35" s="226" t="s">
        <v>178</v>
      </c>
    </row>
    <row r="36" spans="1:14">
      <c r="A36" s="229">
        <v>8.09E-2</v>
      </c>
      <c r="B36" s="229">
        <v>8.5500000000000007E-2</v>
      </c>
      <c r="C36" s="229">
        <v>8.2699999999999996E-2</v>
      </c>
      <c r="D36" s="229">
        <v>8.3199999999999996E-2</v>
      </c>
      <c r="E36" s="229">
        <v>8.0299999999999996E-2</v>
      </c>
      <c r="F36" s="229">
        <v>8.1500000000000003E-2</v>
      </c>
      <c r="G36" s="229">
        <v>8.3199999999999996E-2</v>
      </c>
      <c r="H36" s="229">
        <v>8.5500000000000007E-2</v>
      </c>
      <c r="I36" s="229">
        <v>9.0800000000000006E-2</v>
      </c>
      <c r="J36" s="229">
        <v>9.2499999999999999E-2</v>
      </c>
      <c r="K36" s="229">
        <v>8.1500000000000003E-2</v>
      </c>
      <c r="L36" s="229">
        <v>7.2300000000000003E-2</v>
      </c>
      <c r="M36" s="229">
        <v>1</v>
      </c>
    </row>
    <row r="39" spans="1:14">
      <c r="A39" s="222" t="s">
        <v>159</v>
      </c>
      <c r="B39" s="222" t="s">
        <v>160</v>
      </c>
      <c r="C39" s="222" t="s">
        <v>161</v>
      </c>
      <c r="D39" s="222" t="s">
        <v>162</v>
      </c>
      <c r="E39" s="222" t="s">
        <v>163</v>
      </c>
      <c r="F39" s="222" t="s">
        <v>164</v>
      </c>
    </row>
    <row r="40" spans="1:14">
      <c r="A40" s="229">
        <v>0.06</v>
      </c>
      <c r="B40" s="229">
        <v>8.2000000000000003E-2</v>
      </c>
      <c r="C40" s="229">
        <v>7.3999999999999996E-2</v>
      </c>
      <c r="D40" s="229">
        <v>7.0000000000000007E-2</v>
      </c>
      <c r="E40" s="229">
        <v>7.6999999999999999E-2</v>
      </c>
      <c r="F40" s="229">
        <v>5.8999999999999997E-2</v>
      </c>
      <c r="H40" s="245">
        <v>42.2</v>
      </c>
      <c r="J40" s="221" t="s">
        <v>179</v>
      </c>
    </row>
    <row r="41" spans="1:14">
      <c r="A41" s="246">
        <f t="shared" ref="A41:F41" si="0">A40/42.2</f>
        <v>1.4218009478672985E-3</v>
      </c>
      <c r="B41" s="246">
        <f t="shared" si="0"/>
        <v>1.9431279620853079E-3</v>
      </c>
      <c r="C41" s="246">
        <f t="shared" si="0"/>
        <v>1.7535545023696681E-3</v>
      </c>
      <c r="D41" s="246">
        <f t="shared" si="0"/>
        <v>1.6587677725118483E-3</v>
      </c>
      <c r="E41" s="246">
        <f t="shared" si="0"/>
        <v>1.8246445497630331E-3</v>
      </c>
      <c r="F41" s="246">
        <f t="shared" si="0"/>
        <v>1.3981042654028434E-3</v>
      </c>
      <c r="H41" s="247">
        <f>A40+B40+C40+D40+E40+F40</f>
        <v>0.42200000000000004</v>
      </c>
    </row>
    <row r="42" spans="1:14">
      <c r="A42" s="248"/>
      <c r="H42" s="221">
        <v>42.2</v>
      </c>
    </row>
    <row r="43" spans="1:14">
      <c r="A43" s="245">
        <f>A40/42.2%</f>
        <v>0.14218009478672983</v>
      </c>
      <c r="B43" s="245">
        <f>B40/42.4%</f>
        <v>0.19339622641509435</v>
      </c>
      <c r="C43" s="245">
        <f>C40/42.2%</f>
        <v>0.1753554502369668</v>
      </c>
      <c r="D43" s="245">
        <f>D40/42.2%</f>
        <v>0.16587677725118483</v>
      </c>
      <c r="E43" s="245">
        <f>E40/42.2%</f>
        <v>0.18246445497630329</v>
      </c>
      <c r="F43" s="245">
        <f>F40/42.2%</f>
        <v>0.13981042654028433</v>
      </c>
      <c r="G43" s="249">
        <f>SUM(A43:F43)</f>
        <v>0.99908343020656332</v>
      </c>
    </row>
    <row r="45" spans="1:14">
      <c r="A45" s="222" t="s">
        <v>159</v>
      </c>
      <c r="B45" s="222" t="s">
        <v>160</v>
      </c>
      <c r="C45" s="222" t="s">
        <v>161</v>
      </c>
      <c r="D45" s="222" t="s">
        <v>162</v>
      </c>
      <c r="E45" s="222" t="s">
        <v>163</v>
      </c>
      <c r="F45" s="222" t="s">
        <v>164</v>
      </c>
      <c r="G45" s="222" t="s">
        <v>165</v>
      </c>
    </row>
    <row r="46" spans="1:14">
      <c r="A46" s="239">
        <v>5.2</v>
      </c>
      <c r="B46" s="239">
        <v>4</v>
      </c>
      <c r="C46" s="239">
        <v>4.3</v>
      </c>
      <c r="D46" s="239">
        <v>4.5999999999999996</v>
      </c>
      <c r="E46" s="239">
        <v>4.0999999999999996</v>
      </c>
      <c r="F46" s="239">
        <v>5.4</v>
      </c>
      <c r="G46" s="239">
        <v>3.2</v>
      </c>
      <c r="H46" s="250">
        <f>SUM(A46+B46+C46+D46+E46+F46+G46)</f>
        <v>30.8</v>
      </c>
      <c r="J46" s="221" t="s">
        <v>180</v>
      </c>
      <c r="N46" s="221" t="s">
        <v>181</v>
      </c>
    </row>
    <row r="47" spans="1:14">
      <c r="A47" s="226">
        <v>14</v>
      </c>
      <c r="B47" s="226">
        <v>14.8</v>
      </c>
      <c r="C47" s="226">
        <v>14.3</v>
      </c>
      <c r="D47" s="226">
        <v>14.4</v>
      </c>
      <c r="E47" s="226">
        <v>13.9</v>
      </c>
      <c r="F47" s="226">
        <v>14.1</v>
      </c>
      <c r="G47" s="226">
        <v>14.4</v>
      </c>
      <c r="H47" s="251">
        <f>SUM(A47+B47+C47+D47+E47+F47+G47)</f>
        <v>99.9</v>
      </c>
    </row>
    <row r="48" spans="1:14">
      <c r="A48" s="229">
        <v>8.09E-2</v>
      </c>
      <c r="B48" s="229">
        <v>8.5500000000000007E-2</v>
      </c>
      <c r="C48" s="229">
        <v>8.2699999999999996E-2</v>
      </c>
      <c r="D48" s="229">
        <v>8.3199999999999996E-2</v>
      </c>
      <c r="E48" s="229">
        <v>8.0299999999999996E-2</v>
      </c>
      <c r="F48" s="229">
        <v>8.1500000000000003E-2</v>
      </c>
      <c r="G48" s="229">
        <v>8.3199999999999996E-2</v>
      </c>
      <c r="H48" s="247">
        <f>SUM(A48+B48+C48+D48+E48+F48+G48)</f>
        <v>0.57729999999999992</v>
      </c>
    </row>
    <row r="51" spans="1:10">
      <c r="A51" s="252"/>
    </row>
    <row r="52" spans="1:10">
      <c r="A52" s="245">
        <f>A48/H48</f>
        <v>0.14013511172700505</v>
      </c>
      <c r="B52" s="245">
        <f>B48/H48</f>
        <v>0.14810323921704491</v>
      </c>
      <c r="C52" s="245">
        <f>C48/H48</f>
        <v>0.14325307465789019</v>
      </c>
      <c r="D52" s="245">
        <f>D48/H48</f>
        <v>0.14411917547202496</v>
      </c>
      <c r="E52" s="245">
        <f>E48/H48</f>
        <v>0.13909579075004333</v>
      </c>
      <c r="F52" s="245">
        <f>F48/H48</f>
        <v>0.14117443270396676</v>
      </c>
      <c r="G52" s="245">
        <f>G48/H48</f>
        <v>0.14411917547202496</v>
      </c>
      <c r="H52" s="249">
        <f>A52+B52+C52+D52+E52+F52+G52</f>
        <v>1</v>
      </c>
    </row>
    <row r="54" spans="1:10">
      <c r="J54" s="221" t="s">
        <v>182</v>
      </c>
    </row>
    <row r="55" spans="1:10">
      <c r="A55" s="222" t="s">
        <v>159</v>
      </c>
      <c r="B55" s="222" t="s">
        <v>160</v>
      </c>
      <c r="C55" s="222" t="s">
        <v>161</v>
      </c>
      <c r="D55" s="222" t="s">
        <v>162</v>
      </c>
      <c r="E55" s="222" t="s">
        <v>163</v>
      </c>
      <c r="F55" s="222" t="s">
        <v>164</v>
      </c>
    </row>
    <row r="56" spans="1:10">
      <c r="A56" s="229">
        <v>0.44400000000000001</v>
      </c>
      <c r="B56" s="229">
        <v>0.378</v>
      </c>
      <c r="C56" s="229">
        <v>0.33300000000000002</v>
      </c>
      <c r="D56" s="229">
        <v>0.32300000000000001</v>
      </c>
      <c r="E56" s="229">
        <v>0.41199999999999998</v>
      </c>
      <c r="F56" s="229">
        <v>0.53800000000000003</v>
      </c>
      <c r="H56" s="247">
        <f>SUM(A56+B56+C56+D56+E56+F56)</f>
        <v>2.4279999999999999</v>
      </c>
    </row>
    <row r="57" spans="1:10">
      <c r="A57" s="226">
        <v>1.2</v>
      </c>
      <c r="B57" s="226">
        <v>1.4</v>
      </c>
      <c r="C57" s="226">
        <v>1.1000000000000001</v>
      </c>
      <c r="D57" s="226">
        <v>1</v>
      </c>
      <c r="E57" s="226">
        <v>1.4</v>
      </c>
      <c r="F57" s="226">
        <v>1.4</v>
      </c>
      <c r="H57" s="251">
        <f>A57+B57+C57+D57+E57+F57</f>
        <v>7.5</v>
      </c>
    </row>
    <row r="58" spans="1:10">
      <c r="A58" s="229">
        <v>7.0000000000000007E-2</v>
      </c>
      <c r="B58" s="229">
        <v>8.1000000000000003E-2</v>
      </c>
      <c r="C58" s="229">
        <v>6.7000000000000004E-2</v>
      </c>
      <c r="D58" s="229">
        <v>5.8999999999999997E-2</v>
      </c>
      <c r="E58" s="229">
        <v>8.1000000000000003E-2</v>
      </c>
      <c r="F58" s="229">
        <v>8.2000000000000003E-2</v>
      </c>
      <c r="H58" s="247">
        <f>A58+B58+C58+D58+E58+F58</f>
        <v>0.44000000000000006</v>
      </c>
    </row>
    <row r="59" spans="1:10">
      <c r="B59" s="245"/>
      <c r="C59" s="245"/>
      <c r="D59" s="245"/>
      <c r="E59" s="245"/>
      <c r="F59" s="245"/>
    </row>
    <row r="60" spans="1:10">
      <c r="A60" s="245">
        <f>A58/H58</f>
        <v>0.15909090909090909</v>
      </c>
      <c r="B60" s="245">
        <f>B58/H58</f>
        <v>0.18409090909090908</v>
      </c>
      <c r="C60" s="245">
        <f>C58/H58</f>
        <v>0.15227272727272725</v>
      </c>
      <c r="D60" s="245">
        <f>D58/H58</f>
        <v>0.13409090909090907</v>
      </c>
      <c r="E60" s="245">
        <f>E58/H58</f>
        <v>0.18409090909090908</v>
      </c>
      <c r="F60" s="245">
        <f>F58/H58</f>
        <v>0.18636363636363634</v>
      </c>
      <c r="H60" s="249">
        <f>SUM(A60+B60+C60+D60+E60+F60)</f>
        <v>0.99999999999999978</v>
      </c>
    </row>
    <row r="61" spans="1:10">
      <c r="A61" s="245"/>
    </row>
  </sheetData>
  <mergeCells count="10">
    <mergeCell ref="A12:C12"/>
    <mergeCell ref="A13:C13"/>
    <mergeCell ref="A14:C14"/>
    <mergeCell ref="A16:B16"/>
    <mergeCell ref="A1:M1"/>
    <mergeCell ref="A3:C3"/>
    <mergeCell ref="A4:C4"/>
    <mergeCell ref="A8:C8"/>
    <mergeCell ref="A10:C10"/>
    <mergeCell ref="A11:C11"/>
  </mergeCells>
  <pageMargins left="0.25" right="0.25" top="1" bottom="1" header="0.5" footer="0.5"/>
  <pageSetup scale="81"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Dollar Purchase Plan Rationale</vt:lpstr>
      <vt:lpstr>Fig. 4.4</vt:lpstr>
      <vt:lpstr>Fig. 4.5</vt:lpstr>
      <vt:lpstr>Fig. 4.6</vt:lpstr>
      <vt:lpstr>Fig. 4.7</vt:lpstr>
      <vt:lpstr>Fig. 4.8</vt:lpstr>
      <vt:lpstr>Fig. 4.1</vt:lpstr>
      <vt:lpstr>My Calculations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dc:creator>
  <cp:lastModifiedBy>Microsoft Office User</cp:lastModifiedBy>
  <cp:lastPrinted>2013-03-07T15:49:39Z</cp:lastPrinted>
  <dcterms:created xsi:type="dcterms:W3CDTF">2013-02-25T01:07:29Z</dcterms:created>
  <dcterms:modified xsi:type="dcterms:W3CDTF">2018-11-03T01:28:19Z</dcterms:modified>
</cp:coreProperties>
</file>